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yane\Desktop\"/>
    </mc:Choice>
  </mc:AlternateContent>
  <bookViews>
    <workbookView xWindow="0" yWindow="0" windowWidth="12825" windowHeight="5955" firstSheet="1" activeTab="4"/>
  </bookViews>
  <sheets>
    <sheet name="Geral" sheetId="1" r:id="rId1"/>
    <sheet name="Geral 2" sheetId="9" r:id="rId2"/>
    <sheet name="Placebo" sheetId="2" r:id="rId3"/>
    <sheet name="Vermelho" sheetId="7" r:id="rId4"/>
    <sheet name="Infravermelho" sheetId="8" r:id="rId5"/>
  </sheets>
  <calcPr calcId="152511"/>
</workbook>
</file>

<file path=xl/calcChain.xml><?xml version="1.0" encoding="utf-8"?>
<calcChain xmlns="http://schemas.openxmlformats.org/spreadsheetml/2006/main">
  <c r="I37" i="8" l="1"/>
  <c r="H37" i="8"/>
  <c r="G37" i="8"/>
  <c r="F37" i="8"/>
  <c r="D37" i="8"/>
  <c r="C37" i="8"/>
  <c r="B37" i="8"/>
  <c r="A37" i="8"/>
  <c r="I33" i="8"/>
  <c r="H33" i="8"/>
  <c r="G33" i="8"/>
  <c r="F33" i="8"/>
  <c r="D33" i="8"/>
  <c r="C33" i="8"/>
  <c r="B33" i="8"/>
  <c r="A33" i="8"/>
  <c r="I29" i="8"/>
  <c r="H29" i="8"/>
  <c r="G29" i="8"/>
  <c r="F29" i="8"/>
  <c r="I25" i="8"/>
  <c r="H25" i="8"/>
  <c r="G25" i="8"/>
  <c r="F25" i="8"/>
  <c r="D29" i="8"/>
  <c r="C29" i="8"/>
  <c r="B29" i="8"/>
  <c r="A29" i="8"/>
  <c r="D25" i="8"/>
  <c r="C25" i="8"/>
  <c r="B25" i="8"/>
  <c r="A25" i="8"/>
  <c r="D21" i="8"/>
  <c r="C21" i="8"/>
  <c r="B21" i="8"/>
  <c r="D17" i="8"/>
  <c r="C17" i="8"/>
  <c r="B17" i="8"/>
  <c r="A21" i="8"/>
  <c r="A17" i="8"/>
  <c r="I37" i="7"/>
  <c r="H37" i="7"/>
  <c r="G37" i="7"/>
  <c r="F37" i="7"/>
  <c r="D37" i="7"/>
  <c r="C37" i="7"/>
  <c r="B37" i="7"/>
  <c r="A37" i="7"/>
  <c r="I33" i="7"/>
  <c r="H33" i="7"/>
  <c r="G33" i="7"/>
  <c r="F33" i="7"/>
  <c r="D33" i="7"/>
  <c r="C33" i="7"/>
  <c r="B33" i="7"/>
  <c r="A33" i="7"/>
  <c r="I29" i="7"/>
  <c r="H29" i="7"/>
  <c r="G29" i="7"/>
  <c r="F29" i="7"/>
  <c r="I25" i="7"/>
  <c r="H25" i="7"/>
  <c r="G25" i="7"/>
  <c r="F25" i="7"/>
  <c r="D29" i="7"/>
  <c r="C29" i="7"/>
  <c r="B29" i="7"/>
  <c r="A29" i="7"/>
  <c r="D25" i="7"/>
  <c r="C25" i="7"/>
  <c r="B25" i="7"/>
  <c r="A25" i="7"/>
  <c r="D21" i="7"/>
  <c r="C21" i="7"/>
  <c r="B21" i="7"/>
  <c r="A21" i="7"/>
  <c r="D17" i="7"/>
  <c r="C17" i="7"/>
  <c r="B17" i="7"/>
  <c r="I36" i="2"/>
  <c r="H36" i="2"/>
  <c r="G36" i="2"/>
  <c r="F36" i="2"/>
  <c r="I32" i="2"/>
  <c r="H32" i="2"/>
  <c r="G32" i="2"/>
  <c r="F32" i="2"/>
  <c r="D36" i="2"/>
  <c r="C36" i="2"/>
  <c r="B36" i="2"/>
  <c r="A36" i="2"/>
  <c r="D32" i="2"/>
  <c r="C32" i="2"/>
  <c r="B32" i="2"/>
  <c r="A32" i="2"/>
  <c r="I28" i="2"/>
  <c r="H28" i="2"/>
  <c r="G28" i="2"/>
  <c r="F28" i="2"/>
  <c r="I24" i="2"/>
  <c r="H24" i="2"/>
  <c r="G24" i="2"/>
  <c r="F24" i="2"/>
  <c r="D28" i="2"/>
  <c r="C28" i="2"/>
  <c r="B28" i="2"/>
  <c r="A28" i="2"/>
  <c r="D24" i="2"/>
  <c r="C24" i="2"/>
  <c r="B24" i="2"/>
  <c r="A24" i="2"/>
  <c r="D20" i="2"/>
  <c r="C20" i="2"/>
  <c r="B20" i="2"/>
  <c r="A20" i="2"/>
  <c r="A17" i="7"/>
  <c r="D16" i="2"/>
  <c r="C16" i="2"/>
  <c r="B16" i="2"/>
  <c r="A16" i="2"/>
  <c r="AH3" i="8"/>
  <c r="AH4" i="8"/>
  <c r="AH5" i="8"/>
  <c r="AH6" i="8"/>
  <c r="AH7" i="8"/>
  <c r="AH8" i="8"/>
  <c r="AH9" i="8"/>
  <c r="AH10" i="8"/>
  <c r="AH11" i="8"/>
  <c r="AG3" i="8"/>
  <c r="AG4" i="8"/>
  <c r="AG5" i="8"/>
  <c r="AG6" i="8"/>
  <c r="AG7" i="8"/>
  <c r="AG8" i="8"/>
  <c r="AG9" i="8"/>
  <c r="AG10" i="8"/>
  <c r="AG11" i="8"/>
  <c r="AH2" i="8"/>
  <c r="AG2" i="8"/>
  <c r="AH3" i="7"/>
  <c r="AH4" i="7"/>
  <c r="AH5" i="7"/>
  <c r="AH6" i="7"/>
  <c r="AH7" i="7"/>
  <c r="AH8" i="7"/>
  <c r="AH9" i="7"/>
  <c r="AH10" i="7"/>
  <c r="AH11" i="7"/>
  <c r="AG3" i="7"/>
  <c r="AG4" i="7"/>
  <c r="AG5" i="7"/>
  <c r="AG6" i="7"/>
  <c r="AG7" i="7"/>
  <c r="AG8" i="7"/>
  <c r="AG9" i="7"/>
  <c r="AG10" i="7"/>
  <c r="AG11" i="7"/>
  <c r="AH2" i="7"/>
  <c r="AG2" i="7"/>
  <c r="AH3" i="2"/>
  <c r="AH4" i="2"/>
  <c r="AH5" i="2"/>
  <c r="AH6" i="2"/>
  <c r="AH7" i="2"/>
  <c r="AH8" i="2"/>
  <c r="AH9" i="2"/>
  <c r="AH10" i="2"/>
  <c r="AH11" i="2"/>
  <c r="AG3" i="2"/>
  <c r="AG4" i="2"/>
  <c r="AG5" i="2"/>
  <c r="AG6" i="2"/>
  <c r="AG7" i="2"/>
  <c r="AG8" i="2"/>
  <c r="AG9" i="2"/>
  <c r="AG10" i="2"/>
  <c r="AG11" i="2"/>
  <c r="AH2" i="2"/>
  <c r="AG2" i="2"/>
  <c r="I55" i="9"/>
  <c r="H55" i="9"/>
  <c r="G55" i="9"/>
  <c r="F55" i="9"/>
  <c r="D55" i="9"/>
  <c r="C55" i="9"/>
  <c r="B55" i="9"/>
  <c r="A55" i="9"/>
  <c r="I51" i="9"/>
  <c r="H51" i="9"/>
  <c r="G51" i="9"/>
  <c r="F51" i="9"/>
  <c r="D51" i="9"/>
  <c r="C51" i="9"/>
  <c r="B51" i="9"/>
  <c r="A51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H2" i="9"/>
  <c r="AG2" i="9"/>
  <c r="I47" i="9"/>
  <c r="H47" i="9"/>
  <c r="G47" i="9"/>
  <c r="F47" i="9"/>
  <c r="I43" i="9"/>
  <c r="H43" i="9"/>
  <c r="G43" i="9"/>
  <c r="F43" i="9"/>
  <c r="D47" i="9"/>
  <c r="C47" i="9"/>
  <c r="B47" i="9"/>
  <c r="A47" i="9"/>
  <c r="D43" i="9"/>
  <c r="C43" i="9"/>
  <c r="B43" i="9"/>
  <c r="A43" i="9"/>
  <c r="D39" i="9"/>
  <c r="C39" i="9"/>
  <c r="B39" i="9"/>
  <c r="A39" i="9"/>
  <c r="D35" i="9"/>
  <c r="C35" i="9"/>
  <c r="B35" i="9"/>
  <c r="A35" i="9"/>
  <c r="AD3" i="8"/>
  <c r="AD4" i="8"/>
  <c r="AD5" i="8"/>
  <c r="AD6" i="8"/>
  <c r="AD7" i="8"/>
  <c r="AD8" i="8"/>
  <c r="AD9" i="8"/>
  <c r="AD10" i="8"/>
  <c r="AD11" i="8"/>
  <c r="AC3" i="8"/>
  <c r="AC4" i="8"/>
  <c r="AC5" i="8"/>
  <c r="AC6" i="8"/>
  <c r="AC7" i="8"/>
  <c r="AC8" i="8"/>
  <c r="AC9" i="8"/>
  <c r="AC10" i="8"/>
  <c r="AC11" i="8"/>
  <c r="AD2" i="8"/>
  <c r="AC2" i="8"/>
  <c r="V3" i="8"/>
  <c r="V4" i="8"/>
  <c r="V5" i="8"/>
  <c r="V6" i="8"/>
  <c r="V7" i="8"/>
  <c r="V8" i="8"/>
  <c r="V9" i="8"/>
  <c r="V10" i="8"/>
  <c r="V11" i="8"/>
  <c r="U3" i="8"/>
  <c r="U4" i="8"/>
  <c r="U5" i="8"/>
  <c r="U6" i="8"/>
  <c r="U7" i="8"/>
  <c r="U8" i="8"/>
  <c r="U9" i="8"/>
  <c r="U10" i="8"/>
  <c r="U11" i="8"/>
  <c r="V2" i="8"/>
  <c r="U2" i="8"/>
  <c r="AD3" i="7"/>
  <c r="AD4" i="7"/>
  <c r="AD5" i="7"/>
  <c r="AD6" i="7"/>
  <c r="AD7" i="7"/>
  <c r="AD8" i="7"/>
  <c r="AD9" i="7"/>
  <c r="AD10" i="7"/>
  <c r="AD11" i="7"/>
  <c r="AC3" i="7"/>
  <c r="AC4" i="7"/>
  <c r="AC5" i="7"/>
  <c r="AC6" i="7"/>
  <c r="AC7" i="7"/>
  <c r="AC8" i="7"/>
  <c r="AC9" i="7"/>
  <c r="AC10" i="7"/>
  <c r="AC11" i="7"/>
  <c r="AD2" i="7"/>
  <c r="AC2" i="7"/>
  <c r="V3" i="7"/>
  <c r="V4" i="7"/>
  <c r="V5" i="7"/>
  <c r="V6" i="7"/>
  <c r="V7" i="7"/>
  <c r="V8" i="7"/>
  <c r="V9" i="7"/>
  <c r="V10" i="7"/>
  <c r="V11" i="7"/>
  <c r="U3" i="7"/>
  <c r="U4" i="7"/>
  <c r="U5" i="7"/>
  <c r="U6" i="7"/>
  <c r="U7" i="7"/>
  <c r="U8" i="7"/>
  <c r="U9" i="7"/>
  <c r="U10" i="7"/>
  <c r="U11" i="7"/>
  <c r="V2" i="7"/>
  <c r="U2" i="7"/>
  <c r="AD3" i="2"/>
  <c r="AD4" i="2"/>
  <c r="AD5" i="2"/>
  <c r="AD6" i="2"/>
  <c r="AD7" i="2"/>
  <c r="AD8" i="2"/>
  <c r="AD9" i="2"/>
  <c r="AD10" i="2"/>
  <c r="AD11" i="2"/>
  <c r="AD2" i="2"/>
  <c r="AC3" i="2"/>
  <c r="AC4" i="2"/>
  <c r="AC5" i="2"/>
  <c r="AC6" i="2"/>
  <c r="AC7" i="2"/>
  <c r="AC8" i="2"/>
  <c r="AC9" i="2"/>
  <c r="AC10" i="2"/>
  <c r="AC11" i="2"/>
  <c r="AC2" i="2"/>
  <c r="V3" i="2"/>
  <c r="V4" i="2"/>
  <c r="V5" i="2"/>
  <c r="V6" i="2"/>
  <c r="V7" i="2"/>
  <c r="V8" i="2"/>
  <c r="V9" i="2"/>
  <c r="V10" i="2"/>
  <c r="V11" i="2"/>
  <c r="V2" i="2"/>
  <c r="U3" i="2"/>
  <c r="U4" i="2"/>
  <c r="U5" i="2"/>
  <c r="U6" i="2"/>
  <c r="U7" i="2"/>
  <c r="U8" i="2"/>
  <c r="U9" i="2"/>
  <c r="U10" i="2"/>
  <c r="U11" i="2"/>
  <c r="U2" i="2"/>
  <c r="AM10" i="8" l="1"/>
  <c r="AM9" i="8"/>
  <c r="AM8" i="8"/>
  <c r="AM7" i="8"/>
  <c r="AM6" i="8"/>
  <c r="AM5" i="8"/>
  <c r="AM4" i="8"/>
  <c r="AM11" i="8" s="1"/>
  <c r="AM10" i="7"/>
  <c r="AM9" i="7"/>
  <c r="AM8" i="7"/>
  <c r="AM7" i="7"/>
  <c r="AM6" i="7"/>
  <c r="AM5" i="7"/>
  <c r="AM4" i="7"/>
  <c r="AM11" i="7" s="1"/>
  <c r="AJ3" i="8"/>
  <c r="AJ4" i="8"/>
  <c r="AJ5" i="8"/>
  <c r="AJ6" i="8"/>
  <c r="AJ7" i="8"/>
  <c r="AJ8" i="8"/>
  <c r="AJ9" i="8"/>
  <c r="AJ10" i="8"/>
  <c r="AJ11" i="8"/>
  <c r="AJ2" i="8"/>
  <c r="AJ3" i="7"/>
  <c r="AJ4" i="7"/>
  <c r="AJ5" i="7"/>
  <c r="AJ6" i="7"/>
  <c r="AJ7" i="7"/>
  <c r="AJ8" i="7"/>
  <c r="AJ9" i="7"/>
  <c r="AJ10" i="7"/>
  <c r="AJ11" i="7"/>
  <c r="AJ2" i="7"/>
  <c r="AJ2" i="2"/>
  <c r="AJ3" i="2"/>
  <c r="AJ4" i="2"/>
  <c r="AM9" i="2" s="1"/>
  <c r="AJ5" i="2"/>
  <c r="AM7" i="2" s="1"/>
  <c r="AJ6" i="2"/>
  <c r="AJ7" i="2"/>
  <c r="AJ8" i="2"/>
  <c r="AJ9" i="2"/>
  <c r="AJ10" i="2"/>
  <c r="AJ11" i="2"/>
  <c r="AJ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D2" i="9"/>
  <c r="AC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2" i="9"/>
  <c r="U22" i="9"/>
  <c r="U23" i="9"/>
  <c r="U24" i="9"/>
  <c r="U25" i="9"/>
  <c r="U26" i="9"/>
  <c r="U27" i="9"/>
  <c r="U28" i="9"/>
  <c r="U29" i="9"/>
  <c r="U30" i="9"/>
  <c r="U31" i="9"/>
  <c r="U12" i="9"/>
  <c r="U13" i="9"/>
  <c r="U14" i="9"/>
  <c r="U15" i="9"/>
  <c r="U16" i="9"/>
  <c r="U17" i="9"/>
  <c r="U18" i="9"/>
  <c r="U19" i="9"/>
  <c r="U20" i="9"/>
  <c r="U21" i="9"/>
  <c r="U3" i="9"/>
  <c r="U4" i="9"/>
  <c r="U5" i="9"/>
  <c r="U6" i="9"/>
  <c r="U7" i="9"/>
  <c r="U8" i="9"/>
  <c r="U9" i="9"/>
  <c r="U10" i="9"/>
  <c r="U11" i="9"/>
  <c r="U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M8" i="2" l="1"/>
  <c r="AM5" i="2"/>
  <c r="AM6" i="2"/>
  <c r="AM10" i="2"/>
  <c r="AM11" i="2" s="1"/>
  <c r="AM4" i="2"/>
  <c r="AN8" i="8"/>
  <c r="AN9" i="8"/>
  <c r="AN7" i="8"/>
  <c r="AN5" i="8"/>
  <c r="AN6" i="8"/>
  <c r="AN10" i="8"/>
  <c r="AN4" i="8"/>
  <c r="AN9" i="7"/>
  <c r="AN7" i="7"/>
  <c r="AN5" i="7"/>
  <c r="AN8" i="7"/>
  <c r="AN6" i="7"/>
  <c r="AN10" i="7"/>
  <c r="AN4" i="7"/>
  <c r="AL9" i="9"/>
  <c r="AL3" i="9"/>
  <c r="AL7" i="9"/>
  <c r="AL8" i="9"/>
  <c r="AL6" i="9"/>
  <c r="AL4" i="9"/>
  <c r="AL5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AN4" i="2" l="1"/>
  <c r="AN5" i="2"/>
  <c r="AN7" i="2"/>
  <c r="AN8" i="2"/>
  <c r="AN9" i="2"/>
  <c r="AN6" i="2"/>
  <c r="AN10" i="2"/>
  <c r="AL10" i="9"/>
  <c r="AM8" i="9" s="1"/>
  <c r="AM9" i="9"/>
  <c r="AM4" i="9"/>
  <c r="J3" i="8"/>
  <c r="J4" i="8"/>
  <c r="J5" i="8"/>
  <c r="J6" i="8"/>
  <c r="J7" i="8"/>
  <c r="J8" i="8"/>
  <c r="J9" i="8"/>
  <c r="J10" i="8"/>
  <c r="J11" i="8"/>
  <c r="J2" i="8"/>
  <c r="J3" i="7"/>
  <c r="J4" i="7"/>
  <c r="J5" i="7"/>
  <c r="J6" i="7"/>
  <c r="J7" i="7"/>
  <c r="J8" i="7"/>
  <c r="J9" i="7"/>
  <c r="J10" i="7"/>
  <c r="J11" i="7"/>
  <c r="J2" i="7"/>
  <c r="J3" i="2"/>
  <c r="J4" i="2"/>
  <c r="J5" i="2"/>
  <c r="J6" i="2"/>
  <c r="J7" i="2"/>
  <c r="J8" i="2"/>
  <c r="J9" i="2"/>
  <c r="J10" i="2"/>
  <c r="J11" i="2"/>
  <c r="J2" i="2"/>
  <c r="AM3" i="9" l="1"/>
  <c r="AM6" i="9"/>
  <c r="AM7" i="9"/>
  <c r="AM5" i="9"/>
</calcChain>
</file>

<file path=xl/sharedStrings.xml><?xml version="1.0" encoding="utf-8"?>
<sst xmlns="http://schemas.openxmlformats.org/spreadsheetml/2006/main" count="1471" uniqueCount="276">
  <si>
    <t>Carimbo de data/hora</t>
  </si>
  <si>
    <t>Grupo:</t>
  </si>
  <si>
    <t>Nome completo:</t>
  </si>
  <si>
    <t>Sexo:</t>
  </si>
  <si>
    <t>Data de nascimento:</t>
  </si>
  <si>
    <t>Idade:</t>
  </si>
  <si>
    <t>Período menstrual:</t>
  </si>
  <si>
    <t>Duração período menstrual:</t>
  </si>
  <si>
    <t>Telefone para contato:</t>
  </si>
  <si>
    <t>E-mail:</t>
  </si>
  <si>
    <t>Peso (Kg):</t>
  </si>
  <si>
    <t>Altura (Cm):</t>
  </si>
  <si>
    <t>IMC:</t>
  </si>
  <si>
    <t>PG TSD Ativos (Localização)</t>
  </si>
  <si>
    <t>PG TSD Latentes (Localização)</t>
  </si>
  <si>
    <t>PG TSE Ativos (Localização)</t>
  </si>
  <si>
    <t>PG TSE Latentes (Localização)</t>
  </si>
  <si>
    <t>PG TSD Ativos (Quantidade pré e pós)</t>
  </si>
  <si>
    <t>PG TSD Latentes (Quantidade pré e pós)</t>
  </si>
  <si>
    <t>PG TSE Ativos (Quantidade pré e pós)</t>
  </si>
  <si>
    <t>PG TSE Latentes (Quantidade pré e pós)</t>
  </si>
  <si>
    <t>EVA (Momento pré)</t>
  </si>
  <si>
    <t>EVA (Imediata)</t>
  </si>
  <si>
    <t>Desde o inicio do tratamento nesta instituição, como é que descreve a mudança (se houve) nas LIMITAÇÕES DE ATIVIDADES, SINTOMAS, EMOÇÕES E QUALIDADE DE VIDA no seu global. Em relação à sua dor (Selecione UMA opção):</t>
  </si>
  <si>
    <t>Vermelho</t>
  </si>
  <si>
    <t xml:space="preserve">Kaline da Silva Araujo </t>
  </si>
  <si>
    <t>Feminino</t>
  </si>
  <si>
    <t>Regular</t>
  </si>
  <si>
    <t>4;4,5;6,5;7,5;9</t>
  </si>
  <si>
    <t>5,5;7,8;9</t>
  </si>
  <si>
    <t>6;7,8;9,5;10,5</t>
  </si>
  <si>
    <t>Pré 1; Pós o ponto se tornou latente após a intervenção.</t>
  </si>
  <si>
    <t xml:space="preserve">Pré existiam 5; Pós ficaram 4 + 1 </t>
  </si>
  <si>
    <t>Pré existiam 3; Pós um sumiu e dois pontos se tornaram latentes após a intervenção.</t>
  </si>
  <si>
    <t>Pré 4; Pós 2 sumiram e 2 permaneceram (2+2)</t>
  </si>
  <si>
    <t>Melhor, e com melhorias que fizeram uma diferença real e útil.</t>
  </si>
  <si>
    <t>Infravermelho</t>
  </si>
  <si>
    <t xml:space="preserve">Natália Cristina da Silva Leite </t>
  </si>
  <si>
    <t>Irregular</t>
  </si>
  <si>
    <t>4 Dias</t>
  </si>
  <si>
    <t>10;12;12,8;</t>
  </si>
  <si>
    <t>2;3;5;7;7,2</t>
  </si>
  <si>
    <t>2;3;4,2;5;6;7,5;8,5;10</t>
  </si>
  <si>
    <t>Pré 5; Pós mantiveram-se 3 e 2 se tornaram latentes.</t>
  </si>
  <si>
    <t>Pré 5; Pós manteve-se os 5 (5+2)</t>
  </si>
  <si>
    <t>0;0</t>
  </si>
  <si>
    <t>Pré 8: Pós mantiveram-se todos.</t>
  </si>
  <si>
    <t>Com algumas melhorias, mas a mudança não representou qualquer diferença real.</t>
  </si>
  <si>
    <t>Meriele Bezerra Alves</t>
  </si>
  <si>
    <t>5 Dias</t>
  </si>
  <si>
    <t>5;7,5;9;9,5;10;11;12,5</t>
  </si>
  <si>
    <t>8;10;5,5</t>
  </si>
  <si>
    <t>Pré 7; Pós 0</t>
  </si>
  <si>
    <t>Pré 1; Pós 0</t>
  </si>
  <si>
    <t xml:space="preserve">Pré 3; Pós 1 sumiu  2 continuaram </t>
  </si>
  <si>
    <t xml:space="preserve">Bruna Danielle Costa da Silva </t>
  </si>
  <si>
    <t>4;5;16;10;8</t>
  </si>
  <si>
    <t>3;7;8;9;10;11,5;13</t>
  </si>
  <si>
    <t>6;9;10;11;13;14</t>
  </si>
  <si>
    <t xml:space="preserve">Pré 5; Pós 4 pontos sumiram e 1 tornou-se latente </t>
  </si>
  <si>
    <t>Pré 7; Pós 4 sumiram e 3 permaneceram (3+1)</t>
  </si>
  <si>
    <t>Pré 1; Pós o ponto se tornou latente após a intervenção</t>
  </si>
  <si>
    <t>Pré 6; Pós 4 sumiram e 2 permaneceram (2+1)</t>
  </si>
  <si>
    <t>Moderadamente melhor, com mudança ligeira mas significativa.</t>
  </si>
  <si>
    <t xml:space="preserve">Thaysa Carla </t>
  </si>
  <si>
    <t>5;7</t>
  </si>
  <si>
    <t>1;6;8</t>
  </si>
  <si>
    <t>6;8</t>
  </si>
  <si>
    <t xml:space="preserve">Pré 2; Pós 1 sumiu e o outro se tornou latente </t>
  </si>
  <si>
    <t>Pré 3; Pós todos os pontos sumiram (1)</t>
  </si>
  <si>
    <t xml:space="preserve">Pré 2; Pós os 2 pontos se tornaram latentes </t>
  </si>
  <si>
    <t>Pré 1; Pós o ponto permaneceu (1+2)</t>
  </si>
  <si>
    <t>Placebo</t>
  </si>
  <si>
    <t>Islani Maria Rocha Barreto</t>
  </si>
  <si>
    <t>3,5;5;6;7;8;8,5;9;10;10,2</t>
  </si>
  <si>
    <t>4;5;6,2;7;8;9;10,5</t>
  </si>
  <si>
    <t>Pré 0; Pós 0</t>
  </si>
  <si>
    <t>Pré 9; Pós 4 pontos sumiram e 5 permaneceram</t>
  </si>
  <si>
    <t>Pré 7; Pós 1 sumiu e 6 permaneceram</t>
  </si>
  <si>
    <t xml:space="preserve">Anna Marcela F. Favaris </t>
  </si>
  <si>
    <t>6;8;9</t>
  </si>
  <si>
    <t>6;7</t>
  </si>
  <si>
    <t>5;9</t>
  </si>
  <si>
    <t>Pré 1; Pós o ponto se tornou latente</t>
  </si>
  <si>
    <t>Pré 3; Pós os pontos sumiram (0+1)</t>
  </si>
  <si>
    <t>Pré 2; Pós os 2 pontos se tornaram latentes</t>
  </si>
  <si>
    <t>Pré 2; Pós os pontos sumiram (0+2)</t>
  </si>
  <si>
    <t>6,5;9</t>
  </si>
  <si>
    <t>5;6,5;6;7,5;8;9,5;10</t>
  </si>
  <si>
    <t>5,2;8</t>
  </si>
  <si>
    <t>4;6;7;7,5;8,4;10;12</t>
  </si>
  <si>
    <t>Pré 2; Pós os pontos sumiram (+1)</t>
  </si>
  <si>
    <t>Pré 7; Pós 2 sumiram, 4 permaneceram e 1 se tornou ativo</t>
  </si>
  <si>
    <t xml:space="preserve">Pré 2; Pós os se tornaram latentes </t>
  </si>
  <si>
    <t>Pré 8; Pós 5 pontos sumiram e 3 permaneceram (5+2)</t>
  </si>
  <si>
    <t xml:space="preserve">Eduarda Lima </t>
  </si>
  <si>
    <t>5,5;7,0;7,5;8,5;10;11;12</t>
  </si>
  <si>
    <t>5,5;6,5;7,0;7,4;8,0;8,5</t>
  </si>
  <si>
    <t>Pré 7; Pós 4 pontos sumiram e 3 permaneceram.</t>
  </si>
  <si>
    <t>Pré 6; Pós 5 sumiram e 1 permaneceu</t>
  </si>
  <si>
    <t xml:space="preserve">Eloisa Fernanda Soares da Silva </t>
  </si>
  <si>
    <t>6,5;9;12,5</t>
  </si>
  <si>
    <t>2;11</t>
  </si>
  <si>
    <t>7,5;8,5;10;12</t>
  </si>
  <si>
    <t>Pré 3; Pós os pontos se tornaram latentes</t>
  </si>
  <si>
    <t>Pré 2; Pós os pontos sumiram (+3)</t>
  </si>
  <si>
    <t>Pré 4; Pós 2 sumiram e 2 permaneceram</t>
  </si>
  <si>
    <t>Izabelita Maria França dos Santos</t>
  </si>
  <si>
    <t>3 Dias</t>
  </si>
  <si>
    <t>5;8,5;8,8;9;10;11</t>
  </si>
  <si>
    <t>6;7;10;11</t>
  </si>
  <si>
    <t xml:space="preserve">Pré 1; Pós o ponto se tornou latente </t>
  </si>
  <si>
    <t>Pré 4; Pós todos os 4 permaneceram (4+1)</t>
  </si>
  <si>
    <t xml:space="preserve">Rwth de Fátima Vieira </t>
  </si>
  <si>
    <t>6;8;6,5;7,5;9</t>
  </si>
  <si>
    <t>4,8;6,5;7,8;8,8;9,3;9,3</t>
  </si>
  <si>
    <t>Pré 5; Pós 4 sumiram e 1 permaneceu</t>
  </si>
  <si>
    <t>Pré 6; Pós 4 permaneceram e 2 sumiram</t>
  </si>
  <si>
    <t>Muito melhor, e com uma melhoria considerável que fez toda a diferença.</t>
  </si>
  <si>
    <t xml:space="preserve">Alana Ribeiro da Silva </t>
  </si>
  <si>
    <t>2,5;4</t>
  </si>
  <si>
    <t>6;6,5;7;7,5;8;8,5;9;9,5;11;12;12,5;13,5</t>
  </si>
  <si>
    <t>9;13;15</t>
  </si>
  <si>
    <t>4;5,5;6;7;7,5;8;8,5;10;10,3;11,5</t>
  </si>
  <si>
    <t>Pré 2; Pós 1 sumiu e o outro se tornou latente</t>
  </si>
  <si>
    <t>Pré 12; Pós 8 sumiram e 4 permaneceram (4+1)</t>
  </si>
  <si>
    <t>Pré 3; Pós 0</t>
  </si>
  <si>
    <t>Pré 10; Pós 5 sumiram e 5 permaneceram</t>
  </si>
  <si>
    <t>Maria Caroline Azevedo</t>
  </si>
  <si>
    <t>9;10</t>
  </si>
  <si>
    <t>3,5;6,5;7,7;8;10,4;12,3</t>
  </si>
  <si>
    <t>3,8;7,5;9,5;12,5</t>
  </si>
  <si>
    <t xml:space="preserve">Pré 2; Pós os pontos se tornaram latentes </t>
  </si>
  <si>
    <t>Pré 6; Pós 2 sumiram e 4 permaneceram (4+2)</t>
  </si>
  <si>
    <t xml:space="preserve">Pré 4; Pós 2 sumiram e 2 permaneceram </t>
  </si>
  <si>
    <t xml:space="preserve">Lívia Karoline Souza da Silva </t>
  </si>
  <si>
    <t>2,5;4;5;7;8,2;9;10</t>
  </si>
  <si>
    <t>3;4,2;5;5,5;6,5;7,0;8,0;9,5</t>
  </si>
  <si>
    <t xml:space="preserve">Pré 7; Pós 1 sumiu e 6 permaneceram </t>
  </si>
  <si>
    <t>Pré 8; Pós 2 sumiram e 6 permaneceram</t>
  </si>
  <si>
    <t>Mirelle Lerisse do Nascimento</t>
  </si>
  <si>
    <t>2,5;3,6;6,5;7,8;10,7</t>
  </si>
  <si>
    <t>5;6;7;8;9,4;10,5</t>
  </si>
  <si>
    <t xml:space="preserve">Pré 5; Pós 3 sumiram e 2 permaneceram </t>
  </si>
  <si>
    <t>Joelidiane Barbosa</t>
  </si>
  <si>
    <t>15,6;14,8;12,5;8,5</t>
  </si>
  <si>
    <t>Pré 1; Pós o ponto sumiu</t>
  </si>
  <si>
    <t xml:space="preserve">Jullieny Synara </t>
  </si>
  <si>
    <t>11,4;13</t>
  </si>
  <si>
    <t>2,5;4,2;5,4;6,1;6,6;8,5;10,5</t>
  </si>
  <si>
    <t>10,8;13,4;19</t>
  </si>
  <si>
    <t>4;5,2;5,5;6,8;8;10,3</t>
  </si>
  <si>
    <t>Pré 7; Pós 2 sumiram e 5 permaneceram (5+2)</t>
  </si>
  <si>
    <t>Pré 6; Pós 3 sumiram e 3 permaneceram (3+3)</t>
  </si>
  <si>
    <t>Maceline Ferreira</t>
  </si>
  <si>
    <t>2,5;6.0;11,5</t>
  </si>
  <si>
    <t>4;4,5;5,5;7;7,3</t>
  </si>
  <si>
    <t>5;6,5;8</t>
  </si>
  <si>
    <t>5,2;8,3</t>
  </si>
  <si>
    <t xml:space="preserve">Pré 3; Pós os pontos se tornaram latentes </t>
  </si>
  <si>
    <t>Pré 5; Pós 1 sumiu e 4 permaneceram (4+3)</t>
  </si>
  <si>
    <t xml:space="preserve">Pré 3; Pós os pontos permaneceram </t>
  </si>
  <si>
    <t>Pré 2; Pós 1 sumiu e 1 permaneceu (1+3)</t>
  </si>
  <si>
    <t>Ligeiramente melhor, mas, sem mudanças consideráveis.</t>
  </si>
  <si>
    <t xml:space="preserve">Laize Ricelli Silva Montes </t>
  </si>
  <si>
    <t>2,8;3,9;5;6;6,7;7,7;8,8;11</t>
  </si>
  <si>
    <t>8;9;10;11</t>
  </si>
  <si>
    <t>7;11,5</t>
  </si>
  <si>
    <t>Pré 8; Pós 3 sumiram e 5 permaneceram</t>
  </si>
  <si>
    <t xml:space="preserve">Pré 4; Pós 1 sumiu e 3 permaneceram </t>
  </si>
  <si>
    <t>Pré 2; Pós os pontos sumiram (0+3)</t>
  </si>
  <si>
    <t>Laisia Augusto de Souza</t>
  </si>
  <si>
    <t>2,5;6,5;7,5;7,7;8,5;9;10;10,5</t>
  </si>
  <si>
    <t>3;4;5;6;6,5;7,5;8</t>
  </si>
  <si>
    <t xml:space="preserve">Pré 8; Pós 2 pontos sumiram e 6 permaneceram </t>
  </si>
  <si>
    <t xml:space="preserve">Pré 7; Pós 4 sumiram e 3 permaneceram </t>
  </si>
  <si>
    <t xml:space="preserve">Vanessa Oliveira Dias </t>
  </si>
  <si>
    <t>4,8;6;7,5;8,5</t>
  </si>
  <si>
    <t>5,5;7;8,5;9,8;11,4</t>
  </si>
  <si>
    <t>Pré 4; Pós 1 sumiu e 3 permaneceram</t>
  </si>
  <si>
    <t>Pré 5; Pós 3 sumiram e 2 permaneceram</t>
  </si>
  <si>
    <t xml:space="preserve">Fernanda da Silva </t>
  </si>
  <si>
    <t>2,5;2,7;3,8;4,2;5;6;6,3;7,3;8,5;8,5;9,5;11;11,6;12,4</t>
  </si>
  <si>
    <t>4,5;5,2;6,7;8,5;8,6;10,5;10,9;13;13,2</t>
  </si>
  <si>
    <t xml:space="preserve">Pré 14; Pós 6 sumiram e 8 permaneceram </t>
  </si>
  <si>
    <t>Pré 9; 5 sumiram e 4 permaneceram (4+1)</t>
  </si>
  <si>
    <t>5;6,2;9;10,5;7,5</t>
  </si>
  <si>
    <t>12;10</t>
  </si>
  <si>
    <t>11;14,5</t>
  </si>
  <si>
    <t>Pré 0; Pós (+2)</t>
  </si>
  <si>
    <t>Pré 5; Pós 3 permaneceram e 2 ficaram ativos</t>
  </si>
  <si>
    <t>Pré 2; Pós os pontos se mantiveram</t>
  </si>
  <si>
    <t>Pré 2; Pós os pontos permaneceram</t>
  </si>
  <si>
    <t>4,3;6;8;7,2;8,9;10,4;11</t>
  </si>
  <si>
    <t>5;9,9</t>
  </si>
  <si>
    <t>4,5;6,5;7,5;8,5;11</t>
  </si>
  <si>
    <t>8;9,4;9,7;11,2;8,9;7</t>
  </si>
  <si>
    <t xml:space="preserve">Pré 7; Pós 3 permaneceram e 4 se tornaram latentes </t>
  </si>
  <si>
    <t>Pré 2; Pós os pontos permaneceram (2+4)</t>
  </si>
  <si>
    <t xml:space="preserve">Pré 5; Pós 2 permaneceram e 3 se tornaram latentes </t>
  </si>
  <si>
    <t>Pré 6; Pós os pontos se mantiveram (6+3)</t>
  </si>
  <si>
    <t xml:space="preserve">Josefa Nunes de Santana </t>
  </si>
  <si>
    <t>7;9;11;11,5;12,5;14,5;16</t>
  </si>
  <si>
    <t>7;9</t>
  </si>
  <si>
    <t>Pré 7; Pós 3 sumiram e 4 permaneceram</t>
  </si>
  <si>
    <t xml:space="preserve">Izabel Nilcielia de Silva </t>
  </si>
  <si>
    <t>7,5;9,5</t>
  </si>
  <si>
    <t>11;7;9;10,5;15;17;18,5</t>
  </si>
  <si>
    <t>4,8;9,5;11,5;6;7,5</t>
  </si>
  <si>
    <t>6;13;9,5</t>
  </si>
  <si>
    <t>Pré 2; Pós 1 permaneceu e 1 se tornou latente (1+1)</t>
  </si>
  <si>
    <t xml:space="preserve">Pré 7; Pós 1 se tornou ativo e 6 sumiram </t>
  </si>
  <si>
    <t>Pré 5; Pós 3 se tornaram latentes e 2 permaneceram</t>
  </si>
  <si>
    <t>Pré 3; Pós os pontos permaneceram (3+3)</t>
  </si>
  <si>
    <t>Claudia de Lima Felipe</t>
  </si>
  <si>
    <t>5,2;6,5;8;9,5;11;12,8</t>
  </si>
  <si>
    <t>8,5;10;12,5;13,5</t>
  </si>
  <si>
    <t>Pré 6; Pós 3 sumiram e 3 permaneceram</t>
  </si>
  <si>
    <t xml:space="preserve">Paula Caroline Silva da Costa </t>
  </si>
  <si>
    <t>2;6,5;9</t>
  </si>
  <si>
    <t>4,5;5;6,7;7,5;8,5;10,5;11</t>
  </si>
  <si>
    <t>5;5,5;9;11.5</t>
  </si>
  <si>
    <t>4;7;7,5;8;11;13</t>
  </si>
  <si>
    <t xml:space="preserve">Pré 3; Pós 1 sumiu, 1 permaneceu e 1 se tornou latente </t>
  </si>
  <si>
    <t>Pré 7; Pós 1 sumiu e 6 permaneceram (6+1)</t>
  </si>
  <si>
    <t>Pré 4; Pós 3 se tornaram latentes e 1 permaneceu</t>
  </si>
  <si>
    <t>Pré 6; Pós 2 sumiram e 4 permaneceram (4+3)</t>
  </si>
  <si>
    <t xml:space="preserve">Nairene Jeane Silva de Góis </t>
  </si>
  <si>
    <t>5;5,2;5,2;6;6,1;7,5;8;8,1;8,2;9,2;9,3;10</t>
  </si>
  <si>
    <t>4,5;5;6,2;6,5;7,9</t>
  </si>
  <si>
    <t xml:space="preserve">Pré 12; Pós 6 sumiram e 6 permaneceram </t>
  </si>
  <si>
    <t xml:space="preserve">Pré 5; Pós os pontos permaneceram </t>
  </si>
  <si>
    <t>Joyce Iara</t>
  </si>
  <si>
    <t>Luana Soares</t>
  </si>
  <si>
    <t>Bianca Leandro Freire</t>
  </si>
  <si>
    <t>Altura (m):</t>
  </si>
  <si>
    <t>Qtde. PG TSD Ativos (Pré)</t>
  </si>
  <si>
    <t>Qtde. PG TSD Ativos (Pós)</t>
  </si>
  <si>
    <t>Qtde. PG TSD Latentes (Pré)</t>
  </si>
  <si>
    <t>Qtde. PG TSD Latentes (Pós)</t>
  </si>
  <si>
    <t>Qtde. PG TSE Ativos (Pré)</t>
  </si>
  <si>
    <t>Qtde. PG TSE Ativos (Pós)</t>
  </si>
  <si>
    <t>Qtde. PG TSE Latentes (Pré)</t>
  </si>
  <si>
    <t>Qtde. PG TSE Latentes (Pós)</t>
  </si>
  <si>
    <t>PGIC (Categorizado)</t>
  </si>
  <si>
    <t>1-Sem alterações (ou a condição piorou).</t>
  </si>
  <si>
    <t>2-Quase na mesma, sem qualquer alteração visível.</t>
  </si>
  <si>
    <t>3-Ligeiramente melhor, mas, sem mudanças consideráveis.</t>
  </si>
  <si>
    <t>4-Com algumas melhorias, mas a mudança não representou qualquer diferença real.</t>
  </si>
  <si>
    <t>5-Moderadamente melhor, com mudança ligeira mas significativa.</t>
  </si>
  <si>
    <t>6-Melhor, e com melhorias que fizeram uma diferença real e útil.</t>
  </si>
  <si>
    <t>7-Muito melhor, e com uma melhoria considerável que fez toda a diferença.</t>
  </si>
  <si>
    <t>F. Absoluta</t>
  </si>
  <si>
    <t>Total:</t>
  </si>
  <si>
    <t>Porcentagem</t>
  </si>
  <si>
    <t>PG TSD (Pré) Total</t>
  </si>
  <si>
    <t>PG TSD (Pós) Total</t>
  </si>
  <si>
    <t>PG TSE (Pré) Total</t>
  </si>
  <si>
    <t>PG TSE (Pós) Total</t>
  </si>
  <si>
    <t>PG TSE  (Pós) Total</t>
  </si>
  <si>
    <t>PG TSD  (Pós) Total</t>
  </si>
  <si>
    <t>PG TSD  (Pré) Total</t>
  </si>
  <si>
    <t>IDADE</t>
  </si>
  <si>
    <t>MÉDIA</t>
  </si>
  <si>
    <t>MEDIANA</t>
  </si>
  <si>
    <t>MODA</t>
  </si>
  <si>
    <t>DESVIO PADRÃO</t>
  </si>
  <si>
    <t>IMC</t>
  </si>
  <si>
    <t>PG TOTAL (PRÉ)</t>
  </si>
  <si>
    <t>PG TOTAL (PÓS)</t>
  </si>
  <si>
    <t>PG TSD (PRÉ)</t>
  </si>
  <si>
    <t>PG TSD (PÓS)</t>
  </si>
  <si>
    <t>PG TSE (PRÉ)</t>
  </si>
  <si>
    <t>PG TSE (PÓS)</t>
  </si>
  <si>
    <t>E.V.A (PRÉ)</t>
  </si>
  <si>
    <t>E.V.A (PÓS)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</si>
</sst>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4" fillId="0" borderId="2" xfId="0" applyFont="1" applyBorder="1" applyAlignment="1"/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/>
    <xf numFmtId="0" fontId="3" fillId="5" borderId="1" xfId="0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9" borderId="0" xfId="0" applyFont="1" applyFill="1" applyAlignment="1"/>
    <xf numFmtId="0" fontId="0" fillId="9" borderId="0" xfId="0" applyFont="1" applyFill="1" applyAlignment="1">
      <alignment horizontal="center" vertical="center"/>
    </xf>
    <xf numFmtId="0" fontId="0" fillId="9" borderId="11" xfId="0" applyFont="1" applyFill="1" applyBorder="1" applyAlignment="1"/>
    <xf numFmtId="0" fontId="0" fillId="9" borderId="0" xfId="0" quotePrefix="1" applyFont="1" applyFill="1" applyAlignment="1">
      <alignment horizontal="center" vertical="center"/>
    </xf>
    <xf numFmtId="0" fontId="0" fillId="9" borderId="0" xfId="0" applyFont="1" applyFill="1" applyBorder="1" applyAlignment="1"/>
    <xf numFmtId="0" fontId="4" fillId="0" borderId="8" xfId="0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31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defaultColWidth="14.42578125" defaultRowHeight="15.75" customHeight="1" x14ac:dyDescent="0.2"/>
  <cols>
    <col min="1" max="17" width="21.5703125" customWidth="1"/>
    <col min="18" max="18" width="38.28515625" customWidth="1"/>
    <col min="19" max="30" width="21.5703125" customWidth="1"/>
  </cols>
  <sheetData>
    <row r="1" spans="1:24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</row>
    <row r="2" spans="1:24" ht="15.75" customHeight="1" x14ac:dyDescent="0.2">
      <c r="A2" s="2">
        <v>43630.708301192135</v>
      </c>
      <c r="B2" s="3" t="s">
        <v>36</v>
      </c>
      <c r="C2" s="3" t="s">
        <v>37</v>
      </c>
      <c r="D2" s="3" t="s">
        <v>26</v>
      </c>
      <c r="E2" s="4">
        <v>33911</v>
      </c>
      <c r="F2" s="3">
        <v>26</v>
      </c>
      <c r="G2" s="3" t="s">
        <v>38</v>
      </c>
      <c r="H2" s="3" t="s">
        <v>39</v>
      </c>
      <c r="K2" s="3">
        <v>955</v>
      </c>
      <c r="L2" s="3">
        <v>167</v>
      </c>
      <c r="N2" s="3" t="s">
        <v>40</v>
      </c>
      <c r="O2" s="3" t="s">
        <v>41</v>
      </c>
      <c r="P2" s="3">
        <v>0</v>
      </c>
      <c r="Q2" s="3" t="s">
        <v>42</v>
      </c>
      <c r="R2" s="3" t="s">
        <v>43</v>
      </c>
      <c r="S2" s="3" t="s">
        <v>44</v>
      </c>
      <c r="T2" s="3" t="s">
        <v>45</v>
      </c>
      <c r="U2" s="3" t="s">
        <v>46</v>
      </c>
      <c r="V2" s="3">
        <v>6</v>
      </c>
      <c r="W2" s="3">
        <v>6</v>
      </c>
      <c r="X2" s="3" t="s">
        <v>47</v>
      </c>
    </row>
    <row r="3" spans="1:24" ht="15.75" customHeight="1" x14ac:dyDescent="0.2">
      <c r="A3" s="2">
        <v>43630.712410798616</v>
      </c>
      <c r="B3" s="3" t="s">
        <v>36</v>
      </c>
      <c r="C3" s="3" t="s">
        <v>48</v>
      </c>
      <c r="D3" s="3" t="s">
        <v>26</v>
      </c>
      <c r="E3" s="4">
        <v>34074</v>
      </c>
      <c r="F3" s="3">
        <v>26</v>
      </c>
      <c r="G3" s="3" t="s">
        <v>38</v>
      </c>
      <c r="H3" s="3" t="s">
        <v>49</v>
      </c>
      <c r="K3" s="3">
        <v>89</v>
      </c>
      <c r="L3" s="3">
        <v>160</v>
      </c>
      <c r="N3" s="3" t="s">
        <v>50</v>
      </c>
      <c r="O3" s="3">
        <v>6.5</v>
      </c>
      <c r="P3" s="3">
        <v>6.5</v>
      </c>
      <c r="Q3" s="3" t="s">
        <v>51</v>
      </c>
      <c r="R3" s="3" t="s">
        <v>52</v>
      </c>
      <c r="S3" s="3" t="s">
        <v>53</v>
      </c>
      <c r="T3" s="3" t="s">
        <v>53</v>
      </c>
      <c r="U3" s="3" t="s">
        <v>54</v>
      </c>
      <c r="V3" s="3">
        <v>7</v>
      </c>
      <c r="W3" s="3">
        <v>4</v>
      </c>
      <c r="X3" s="3" t="s">
        <v>35</v>
      </c>
    </row>
    <row r="4" spans="1:24" ht="15.75" customHeight="1" x14ac:dyDescent="0.2">
      <c r="A4" s="2">
        <v>43630.909512453705</v>
      </c>
      <c r="B4" s="3" t="s">
        <v>36</v>
      </c>
      <c r="C4" s="3" t="s">
        <v>55</v>
      </c>
      <c r="D4" s="3" t="s">
        <v>26</v>
      </c>
      <c r="E4" s="4">
        <v>34522</v>
      </c>
      <c r="F4" s="3">
        <v>24</v>
      </c>
      <c r="G4" s="3" t="s">
        <v>27</v>
      </c>
      <c r="K4" s="3">
        <v>51</v>
      </c>
      <c r="N4" s="3" t="s">
        <v>56</v>
      </c>
      <c r="O4" s="3" t="s">
        <v>57</v>
      </c>
      <c r="P4" s="3">
        <v>8</v>
      </c>
      <c r="Q4" s="3" t="s">
        <v>58</v>
      </c>
      <c r="R4" s="3" t="s">
        <v>59</v>
      </c>
      <c r="S4" s="3" t="s">
        <v>60</v>
      </c>
      <c r="T4" s="3" t="s">
        <v>61</v>
      </c>
      <c r="U4" s="3" t="s">
        <v>62</v>
      </c>
      <c r="V4" s="3">
        <v>4</v>
      </c>
      <c r="W4" s="3">
        <v>2</v>
      </c>
      <c r="X4" s="3" t="s">
        <v>63</v>
      </c>
    </row>
    <row r="5" spans="1:24" ht="15.75" customHeight="1" x14ac:dyDescent="0.2">
      <c r="A5" s="2">
        <v>43633.015687557869</v>
      </c>
      <c r="B5" s="3" t="s">
        <v>36</v>
      </c>
      <c r="C5" s="3" t="s">
        <v>100</v>
      </c>
      <c r="D5" s="3" t="s">
        <v>26</v>
      </c>
      <c r="E5" s="4">
        <v>35685</v>
      </c>
      <c r="F5" s="3">
        <v>21</v>
      </c>
      <c r="G5" s="3" t="s">
        <v>27</v>
      </c>
      <c r="K5" s="3">
        <v>56</v>
      </c>
      <c r="L5" s="3">
        <v>158</v>
      </c>
      <c r="N5" s="3" t="s">
        <v>101</v>
      </c>
      <c r="O5" s="3" t="s">
        <v>102</v>
      </c>
      <c r="P5" s="3">
        <v>0</v>
      </c>
      <c r="Q5" s="3" t="s">
        <v>103</v>
      </c>
      <c r="R5" s="3" t="s">
        <v>104</v>
      </c>
      <c r="S5" s="3" t="s">
        <v>105</v>
      </c>
      <c r="T5" s="3" t="s">
        <v>45</v>
      </c>
      <c r="U5" s="3" t="s">
        <v>106</v>
      </c>
      <c r="X5" s="3" t="s">
        <v>63</v>
      </c>
    </row>
    <row r="6" spans="1:24" ht="15.75" customHeight="1" x14ac:dyDescent="0.2">
      <c r="A6" s="2">
        <v>43634.013196435189</v>
      </c>
      <c r="B6" s="3" t="s">
        <v>36</v>
      </c>
      <c r="D6" s="3" t="s">
        <v>26</v>
      </c>
      <c r="N6" s="3" t="s">
        <v>193</v>
      </c>
      <c r="O6" s="3" t="s">
        <v>194</v>
      </c>
      <c r="P6" s="3" t="s">
        <v>195</v>
      </c>
      <c r="Q6" s="3" t="s">
        <v>196</v>
      </c>
      <c r="R6" s="3" t="s">
        <v>197</v>
      </c>
      <c r="S6" s="3" t="s">
        <v>198</v>
      </c>
      <c r="T6" s="3" t="s">
        <v>199</v>
      </c>
      <c r="U6" s="3" t="s">
        <v>200</v>
      </c>
      <c r="V6" s="3">
        <v>3</v>
      </c>
      <c r="W6" s="3">
        <v>2</v>
      </c>
      <c r="X6" s="3" t="s">
        <v>63</v>
      </c>
    </row>
    <row r="7" spans="1:24" ht="15.75" customHeight="1" x14ac:dyDescent="0.2">
      <c r="A7" s="2">
        <v>43634.017938738427</v>
      </c>
      <c r="B7" s="3" t="s">
        <v>36</v>
      </c>
      <c r="C7" s="3" t="s">
        <v>201</v>
      </c>
      <c r="D7" s="3" t="s">
        <v>26</v>
      </c>
      <c r="E7" s="4">
        <v>22353</v>
      </c>
      <c r="F7" s="3">
        <v>57</v>
      </c>
      <c r="K7" s="3">
        <v>92</v>
      </c>
      <c r="L7" s="3">
        <v>161</v>
      </c>
      <c r="N7" s="3">
        <v>0</v>
      </c>
      <c r="O7" s="3" t="s">
        <v>202</v>
      </c>
      <c r="P7" s="3">
        <v>0</v>
      </c>
      <c r="Q7" s="3" t="s">
        <v>203</v>
      </c>
      <c r="R7" s="3" t="s">
        <v>45</v>
      </c>
      <c r="S7" s="3" t="s">
        <v>204</v>
      </c>
      <c r="T7" s="3" t="s">
        <v>45</v>
      </c>
      <c r="U7" s="3" t="s">
        <v>192</v>
      </c>
      <c r="V7" s="3">
        <v>10</v>
      </c>
      <c r="W7" s="3">
        <v>0</v>
      </c>
      <c r="X7" s="3" t="s">
        <v>35</v>
      </c>
    </row>
    <row r="8" spans="1:24" ht="15.75" customHeight="1" x14ac:dyDescent="0.2">
      <c r="A8" s="2">
        <v>43634.024017361109</v>
      </c>
      <c r="B8" s="3" t="s">
        <v>36</v>
      </c>
      <c r="C8" s="3" t="s">
        <v>205</v>
      </c>
      <c r="D8" s="3" t="s">
        <v>26</v>
      </c>
      <c r="E8" s="4">
        <v>31234</v>
      </c>
      <c r="F8" s="3">
        <v>33</v>
      </c>
      <c r="G8" s="3" t="s">
        <v>27</v>
      </c>
      <c r="H8" s="3" t="s">
        <v>39</v>
      </c>
      <c r="K8" s="3">
        <v>64</v>
      </c>
      <c r="L8" s="3">
        <v>157</v>
      </c>
      <c r="N8" s="3" t="s">
        <v>206</v>
      </c>
      <c r="O8" s="3" t="s">
        <v>207</v>
      </c>
      <c r="P8" s="3" t="s">
        <v>208</v>
      </c>
      <c r="Q8" s="3" t="s">
        <v>209</v>
      </c>
      <c r="R8" s="3" t="s">
        <v>210</v>
      </c>
      <c r="S8" s="3" t="s">
        <v>211</v>
      </c>
      <c r="T8" s="3" t="s">
        <v>212</v>
      </c>
      <c r="U8" s="3" t="s">
        <v>213</v>
      </c>
      <c r="V8" s="3">
        <v>8</v>
      </c>
      <c r="W8" s="3">
        <v>5</v>
      </c>
    </row>
    <row r="9" spans="1:24" ht="15.75" customHeight="1" x14ac:dyDescent="0.2">
      <c r="A9" s="2">
        <v>43634.027488356485</v>
      </c>
      <c r="B9" s="3" t="s">
        <v>36</v>
      </c>
      <c r="C9" s="3" t="s">
        <v>214</v>
      </c>
      <c r="D9" s="3" t="s">
        <v>26</v>
      </c>
      <c r="E9" s="4">
        <v>26955</v>
      </c>
      <c r="F9" s="3">
        <v>45</v>
      </c>
      <c r="K9" s="3">
        <v>82</v>
      </c>
      <c r="L9" s="3">
        <v>159</v>
      </c>
      <c r="N9" s="3">
        <v>0</v>
      </c>
      <c r="O9" s="3" t="s">
        <v>215</v>
      </c>
      <c r="P9" s="3">
        <v>0</v>
      </c>
      <c r="Q9" s="3" t="s">
        <v>216</v>
      </c>
      <c r="R9" s="3" t="s">
        <v>45</v>
      </c>
      <c r="S9" s="3" t="s">
        <v>217</v>
      </c>
      <c r="T9" s="3" t="s">
        <v>45</v>
      </c>
      <c r="U9" s="3" t="s">
        <v>179</v>
      </c>
      <c r="V9" s="3">
        <v>3</v>
      </c>
      <c r="W9" s="3">
        <v>3</v>
      </c>
      <c r="X9" s="3" t="s">
        <v>163</v>
      </c>
    </row>
    <row r="10" spans="1:24" ht="15.75" customHeight="1" x14ac:dyDescent="0.2">
      <c r="A10" s="2">
        <v>43634.032286030095</v>
      </c>
      <c r="B10" s="3" t="s">
        <v>36</v>
      </c>
      <c r="C10" s="3" t="s">
        <v>218</v>
      </c>
      <c r="D10" s="3" t="s">
        <v>26</v>
      </c>
      <c r="E10" s="4">
        <v>35622</v>
      </c>
      <c r="F10" s="3">
        <v>21</v>
      </c>
      <c r="K10" s="3">
        <v>80</v>
      </c>
      <c r="L10" s="3">
        <v>171</v>
      </c>
      <c r="N10" s="3" t="s">
        <v>219</v>
      </c>
      <c r="O10" s="3" t="s">
        <v>220</v>
      </c>
      <c r="P10" s="3" t="s">
        <v>221</v>
      </c>
      <c r="Q10" s="3" t="s">
        <v>222</v>
      </c>
      <c r="R10" s="3" t="s">
        <v>223</v>
      </c>
      <c r="S10" s="3" t="s">
        <v>224</v>
      </c>
      <c r="T10" s="3" t="s">
        <v>225</v>
      </c>
      <c r="U10" s="3" t="s">
        <v>226</v>
      </c>
      <c r="V10" s="3">
        <v>7</v>
      </c>
      <c r="W10" s="3">
        <v>4</v>
      </c>
    </row>
    <row r="11" spans="1:24" ht="15.75" customHeight="1" x14ac:dyDescent="0.2">
      <c r="A11" s="2">
        <v>43634.035879861112</v>
      </c>
      <c r="B11" s="3" t="s">
        <v>36</v>
      </c>
      <c r="C11" s="3" t="s">
        <v>227</v>
      </c>
      <c r="D11" s="3" t="s">
        <v>26</v>
      </c>
      <c r="E11" s="4">
        <v>35970</v>
      </c>
      <c r="F11" s="3">
        <v>20</v>
      </c>
      <c r="K11" s="3">
        <v>49</v>
      </c>
      <c r="L11" s="3">
        <v>159</v>
      </c>
      <c r="N11" s="3">
        <v>0</v>
      </c>
      <c r="O11" s="3" t="s">
        <v>228</v>
      </c>
      <c r="P11" s="3">
        <v>0</v>
      </c>
      <c r="Q11" s="3" t="s">
        <v>229</v>
      </c>
      <c r="R11" s="3" t="s">
        <v>45</v>
      </c>
      <c r="S11" s="3" t="s">
        <v>230</v>
      </c>
      <c r="T11" s="3" t="s">
        <v>45</v>
      </c>
      <c r="U11" s="3" t="s">
        <v>231</v>
      </c>
      <c r="V11" s="3">
        <v>8</v>
      </c>
      <c r="W11" s="3">
        <v>3</v>
      </c>
    </row>
    <row r="12" spans="1:24" ht="15.75" customHeight="1" x14ac:dyDescent="0.2">
      <c r="A12" s="2">
        <v>43630.925404236114</v>
      </c>
      <c r="B12" s="3" t="s">
        <v>72</v>
      </c>
      <c r="C12" s="3" t="s">
        <v>73</v>
      </c>
      <c r="D12" s="3" t="s">
        <v>26</v>
      </c>
      <c r="E12" s="4">
        <v>36308</v>
      </c>
      <c r="F12" s="3">
        <v>20</v>
      </c>
      <c r="G12" s="3" t="s">
        <v>27</v>
      </c>
      <c r="K12" s="3">
        <v>52</v>
      </c>
      <c r="L12" s="3">
        <v>154</v>
      </c>
      <c r="N12" s="3">
        <v>0</v>
      </c>
      <c r="O12" s="3" t="s">
        <v>74</v>
      </c>
      <c r="P12" s="3">
        <v>0</v>
      </c>
      <c r="Q12" s="3" t="s">
        <v>75</v>
      </c>
      <c r="R12" s="3" t="s">
        <v>76</v>
      </c>
      <c r="S12" s="3" t="s">
        <v>77</v>
      </c>
      <c r="T12" s="3" t="s">
        <v>76</v>
      </c>
      <c r="U12" s="3" t="s">
        <v>78</v>
      </c>
      <c r="V12" s="3">
        <v>4</v>
      </c>
      <c r="W12" s="3">
        <v>2</v>
      </c>
      <c r="X12" s="3" t="s">
        <v>47</v>
      </c>
    </row>
    <row r="13" spans="1:24" ht="15.75" customHeight="1" x14ac:dyDescent="0.2">
      <c r="A13" s="2">
        <v>43630.93125966435</v>
      </c>
      <c r="B13" s="3" t="s">
        <v>72</v>
      </c>
      <c r="C13" s="3" t="s">
        <v>79</v>
      </c>
      <c r="D13" s="3" t="s">
        <v>26</v>
      </c>
      <c r="E13" s="4">
        <v>30516</v>
      </c>
      <c r="F13" s="3">
        <v>35</v>
      </c>
      <c r="G13" s="3" t="s">
        <v>27</v>
      </c>
      <c r="K13" s="3">
        <v>60</v>
      </c>
      <c r="L13" s="3">
        <v>160</v>
      </c>
      <c r="N13" s="3">
        <v>7.3</v>
      </c>
      <c r="O13" s="3" t="s">
        <v>80</v>
      </c>
      <c r="P13" s="3" t="s">
        <v>81</v>
      </c>
      <c r="Q13" s="3" t="s">
        <v>82</v>
      </c>
      <c r="R13" s="3" t="s">
        <v>83</v>
      </c>
      <c r="S13" s="3" t="s">
        <v>84</v>
      </c>
      <c r="T13" s="3" t="s">
        <v>85</v>
      </c>
      <c r="U13" s="3" t="s">
        <v>86</v>
      </c>
      <c r="X13" s="3" t="s">
        <v>63</v>
      </c>
    </row>
    <row r="14" spans="1:24" ht="15.75" customHeight="1" x14ac:dyDescent="0.2">
      <c r="A14" s="2">
        <v>43630.94671635417</v>
      </c>
      <c r="B14" s="3" t="s">
        <v>72</v>
      </c>
      <c r="D14" s="3" t="s">
        <v>26</v>
      </c>
      <c r="E14" s="4">
        <v>35599</v>
      </c>
      <c r="F14" s="3">
        <v>22</v>
      </c>
      <c r="G14" s="3" t="s">
        <v>27</v>
      </c>
      <c r="K14" s="3">
        <v>57</v>
      </c>
      <c r="L14" s="3">
        <v>165</v>
      </c>
      <c r="N14" s="3" t="s">
        <v>87</v>
      </c>
      <c r="O14" s="3" t="s">
        <v>88</v>
      </c>
      <c r="P14" s="3" t="s">
        <v>89</v>
      </c>
      <c r="Q14" s="3" t="s">
        <v>90</v>
      </c>
      <c r="R14" s="3" t="s">
        <v>91</v>
      </c>
      <c r="S14" s="3" t="s">
        <v>92</v>
      </c>
      <c r="T14" s="3" t="s">
        <v>93</v>
      </c>
      <c r="U14" s="3" t="s">
        <v>94</v>
      </c>
      <c r="V14" s="3">
        <v>3</v>
      </c>
      <c r="W14" s="3">
        <v>2</v>
      </c>
      <c r="X14" s="3" t="s">
        <v>63</v>
      </c>
    </row>
    <row r="15" spans="1:24" ht="15.75" customHeight="1" x14ac:dyDescent="0.2">
      <c r="A15" s="2">
        <v>43633.043310729168</v>
      </c>
      <c r="B15" s="3" t="s">
        <v>72</v>
      </c>
      <c r="C15" s="3" t="s">
        <v>128</v>
      </c>
      <c r="D15" s="3" t="s">
        <v>26</v>
      </c>
      <c r="E15" s="4">
        <v>35291</v>
      </c>
      <c r="F15" s="3">
        <v>22</v>
      </c>
      <c r="G15" s="3" t="s">
        <v>27</v>
      </c>
      <c r="N15" s="3" t="s">
        <v>129</v>
      </c>
      <c r="O15" s="3" t="s">
        <v>130</v>
      </c>
      <c r="P15" s="3">
        <v>11</v>
      </c>
      <c r="Q15" s="3" t="s">
        <v>131</v>
      </c>
      <c r="R15" s="3" t="s">
        <v>132</v>
      </c>
      <c r="S15" s="3" t="s">
        <v>133</v>
      </c>
      <c r="T15" s="3" t="s">
        <v>53</v>
      </c>
      <c r="U15" s="3" t="s">
        <v>134</v>
      </c>
      <c r="V15" s="3">
        <v>8</v>
      </c>
      <c r="W15" s="3">
        <v>6</v>
      </c>
      <c r="X15" s="3" t="s">
        <v>63</v>
      </c>
    </row>
    <row r="16" spans="1:24" ht="15.75" customHeight="1" x14ac:dyDescent="0.2">
      <c r="A16" s="2">
        <v>43633.97147099537</v>
      </c>
      <c r="B16" s="3" t="s">
        <v>72</v>
      </c>
      <c r="C16" s="3" t="s">
        <v>154</v>
      </c>
      <c r="D16" s="3" t="s">
        <v>26</v>
      </c>
      <c r="E16" s="4">
        <v>33219</v>
      </c>
      <c r="F16" s="3">
        <v>48</v>
      </c>
      <c r="G16" s="3" t="s">
        <v>27</v>
      </c>
      <c r="K16" s="3">
        <v>48</v>
      </c>
      <c r="L16" s="3">
        <v>157</v>
      </c>
      <c r="N16" s="3" t="s">
        <v>155</v>
      </c>
      <c r="O16" s="3" t="s">
        <v>156</v>
      </c>
      <c r="P16" s="3" t="s">
        <v>157</v>
      </c>
      <c r="Q16" s="3" t="s">
        <v>158</v>
      </c>
      <c r="R16" s="3" t="s">
        <v>159</v>
      </c>
      <c r="S16" s="3" t="s">
        <v>160</v>
      </c>
      <c r="T16" s="3" t="s">
        <v>161</v>
      </c>
      <c r="U16" s="3" t="s">
        <v>162</v>
      </c>
      <c r="V16" s="3">
        <v>6</v>
      </c>
      <c r="W16" s="3">
        <v>5</v>
      </c>
      <c r="X16" s="3" t="s">
        <v>163</v>
      </c>
    </row>
    <row r="17" spans="1:24" ht="15.75" customHeight="1" x14ac:dyDescent="0.2">
      <c r="A17" s="2">
        <v>43633.975574490745</v>
      </c>
      <c r="B17" s="3" t="s">
        <v>72</v>
      </c>
      <c r="C17" s="3" t="s">
        <v>164</v>
      </c>
      <c r="D17" s="3" t="s">
        <v>26</v>
      </c>
      <c r="E17" s="4">
        <v>35211</v>
      </c>
      <c r="F17" s="3">
        <v>22</v>
      </c>
      <c r="G17" s="3" t="s">
        <v>27</v>
      </c>
      <c r="K17" s="3">
        <v>574</v>
      </c>
      <c r="L17" s="3">
        <v>158</v>
      </c>
      <c r="N17" s="3">
        <v>0</v>
      </c>
      <c r="O17" s="3" t="s">
        <v>165</v>
      </c>
      <c r="P17" s="3" t="s">
        <v>166</v>
      </c>
      <c r="Q17" s="3" t="s">
        <v>167</v>
      </c>
      <c r="R17" s="3" t="s">
        <v>45</v>
      </c>
      <c r="S17" s="3" t="s">
        <v>168</v>
      </c>
      <c r="T17" s="3" t="s">
        <v>169</v>
      </c>
      <c r="U17" s="3" t="s">
        <v>170</v>
      </c>
      <c r="V17" s="3">
        <v>6</v>
      </c>
      <c r="W17" s="3">
        <v>4.5</v>
      </c>
      <c r="X17" s="3" t="s">
        <v>63</v>
      </c>
    </row>
    <row r="18" spans="1:24" ht="15.75" customHeight="1" x14ac:dyDescent="0.2">
      <c r="A18" s="2">
        <v>43633.981431238426</v>
      </c>
      <c r="B18" s="3" t="s">
        <v>72</v>
      </c>
      <c r="C18" s="3" t="s">
        <v>171</v>
      </c>
      <c r="D18" s="3" t="s">
        <v>26</v>
      </c>
      <c r="E18" s="4">
        <v>34166</v>
      </c>
      <c r="F18" s="3">
        <v>25</v>
      </c>
      <c r="G18" s="3" t="s">
        <v>27</v>
      </c>
      <c r="K18" s="3">
        <v>66</v>
      </c>
      <c r="L18" s="3">
        <v>157</v>
      </c>
      <c r="N18" s="3">
        <v>6</v>
      </c>
      <c r="O18" s="3" t="s">
        <v>172</v>
      </c>
      <c r="P18" s="3">
        <v>0</v>
      </c>
      <c r="Q18" s="3" t="s">
        <v>173</v>
      </c>
      <c r="R18" s="3" t="s">
        <v>146</v>
      </c>
      <c r="S18" s="3" t="s">
        <v>174</v>
      </c>
      <c r="T18" s="3" t="s">
        <v>45</v>
      </c>
      <c r="U18" s="3" t="s">
        <v>175</v>
      </c>
      <c r="V18" s="3">
        <v>7</v>
      </c>
      <c r="W18" s="3">
        <v>4</v>
      </c>
      <c r="X18" s="3" t="s">
        <v>63</v>
      </c>
    </row>
    <row r="19" spans="1:24" ht="15.75" customHeight="1" x14ac:dyDescent="0.2">
      <c r="A19" s="2">
        <v>43633.987139398145</v>
      </c>
      <c r="B19" s="3" t="s">
        <v>72</v>
      </c>
      <c r="C19" s="3" t="s">
        <v>176</v>
      </c>
      <c r="D19" s="3" t="s">
        <v>26</v>
      </c>
      <c r="E19" s="4">
        <v>35520</v>
      </c>
      <c r="F19" s="3">
        <v>21</v>
      </c>
      <c r="G19" s="3" t="s">
        <v>27</v>
      </c>
      <c r="N19" s="3">
        <v>0</v>
      </c>
      <c r="O19" s="3" t="s">
        <v>177</v>
      </c>
      <c r="P19" s="3">
        <v>0</v>
      </c>
      <c r="Q19" s="3" t="s">
        <v>178</v>
      </c>
      <c r="R19" s="3" t="s">
        <v>45</v>
      </c>
      <c r="S19" s="3" t="s">
        <v>179</v>
      </c>
      <c r="T19" s="3" t="s">
        <v>45</v>
      </c>
      <c r="U19" s="3" t="s">
        <v>180</v>
      </c>
      <c r="V19" s="3">
        <v>4</v>
      </c>
      <c r="W19" s="3">
        <v>3</v>
      </c>
      <c r="X19" s="3" t="s">
        <v>47</v>
      </c>
    </row>
    <row r="20" spans="1:24" ht="12.75" x14ac:dyDescent="0.2">
      <c r="A20" s="2">
        <v>43633.995363923612</v>
      </c>
      <c r="B20" s="3" t="s">
        <v>72</v>
      </c>
      <c r="C20" s="3" t="s">
        <v>181</v>
      </c>
      <c r="D20" s="3" t="s">
        <v>26</v>
      </c>
      <c r="E20" s="4">
        <v>36153</v>
      </c>
      <c r="F20" s="3">
        <v>20</v>
      </c>
      <c r="G20" s="3" t="s">
        <v>38</v>
      </c>
      <c r="K20" s="3">
        <v>49</v>
      </c>
      <c r="N20" s="3">
        <v>0</v>
      </c>
      <c r="O20" s="3" t="s">
        <v>182</v>
      </c>
      <c r="P20" s="3">
        <v>6.5</v>
      </c>
      <c r="Q20" s="3" t="s">
        <v>183</v>
      </c>
      <c r="R20" s="3" t="s">
        <v>45</v>
      </c>
      <c r="S20" s="3" t="s">
        <v>184</v>
      </c>
      <c r="T20" s="3" t="s">
        <v>111</v>
      </c>
      <c r="U20" s="3" t="s">
        <v>185</v>
      </c>
      <c r="V20" s="3">
        <v>2</v>
      </c>
      <c r="W20" s="3">
        <v>1</v>
      </c>
      <c r="X20" s="3" t="s">
        <v>35</v>
      </c>
    </row>
    <row r="21" spans="1:24" ht="12.75" x14ac:dyDescent="0.2">
      <c r="A21" s="2">
        <v>43634.003039444447</v>
      </c>
      <c r="B21" s="3" t="s">
        <v>72</v>
      </c>
      <c r="D21" s="3" t="s">
        <v>26</v>
      </c>
      <c r="E21" s="4">
        <v>35866</v>
      </c>
      <c r="F21" s="3">
        <v>21</v>
      </c>
      <c r="G21" s="3" t="s">
        <v>27</v>
      </c>
      <c r="H21" s="3" t="s">
        <v>49</v>
      </c>
      <c r="K21" s="3">
        <v>565</v>
      </c>
      <c r="L21" s="3">
        <v>156</v>
      </c>
      <c r="N21" s="3">
        <v>0</v>
      </c>
      <c r="O21" s="3" t="s">
        <v>186</v>
      </c>
      <c r="P21" s="3" t="s">
        <v>187</v>
      </c>
      <c r="Q21" s="3" t="s">
        <v>188</v>
      </c>
      <c r="R21" s="3" t="s">
        <v>189</v>
      </c>
      <c r="S21" s="3" t="s">
        <v>190</v>
      </c>
      <c r="T21" s="3" t="s">
        <v>191</v>
      </c>
      <c r="U21" s="3" t="s">
        <v>192</v>
      </c>
      <c r="V21" s="3">
        <v>2</v>
      </c>
      <c r="W21" s="3">
        <v>1</v>
      </c>
      <c r="X21" s="3" t="s">
        <v>63</v>
      </c>
    </row>
    <row r="22" spans="1:24" ht="51" x14ac:dyDescent="0.2">
      <c r="A22" s="2">
        <v>43630.701148310181</v>
      </c>
      <c r="B22" s="3" t="s">
        <v>24</v>
      </c>
      <c r="C22" s="3" t="s">
        <v>25</v>
      </c>
      <c r="D22" s="3" t="s">
        <v>26</v>
      </c>
      <c r="E22" s="4">
        <v>35400</v>
      </c>
      <c r="F22" s="3">
        <v>22</v>
      </c>
      <c r="G22" s="3" t="s">
        <v>27</v>
      </c>
      <c r="K22" s="3">
        <v>50</v>
      </c>
      <c r="N22" s="3">
        <v>5.5</v>
      </c>
      <c r="O22" s="3" t="s">
        <v>28</v>
      </c>
      <c r="P22" s="3" t="s">
        <v>29</v>
      </c>
      <c r="Q22" s="3" t="s">
        <v>30</v>
      </c>
      <c r="R22" s="5" t="s">
        <v>31</v>
      </c>
      <c r="S22" s="5" t="s">
        <v>32</v>
      </c>
      <c r="T22" s="5" t="s">
        <v>33</v>
      </c>
      <c r="U22" s="5" t="s">
        <v>34</v>
      </c>
      <c r="V22" s="3">
        <v>5</v>
      </c>
      <c r="W22" s="3">
        <v>2</v>
      </c>
      <c r="X22" s="3" t="s">
        <v>35</v>
      </c>
    </row>
    <row r="23" spans="1:24" ht="12.75" x14ac:dyDescent="0.2">
      <c r="A23" s="2">
        <v>43630.919733449075</v>
      </c>
      <c r="B23" s="3" t="s">
        <v>24</v>
      </c>
      <c r="C23" s="3" t="s">
        <v>64</v>
      </c>
      <c r="D23" s="3" t="s">
        <v>26</v>
      </c>
      <c r="E23" s="4">
        <v>33756</v>
      </c>
      <c r="F23" s="3">
        <v>27</v>
      </c>
      <c r="G23" s="3" t="s">
        <v>27</v>
      </c>
      <c r="K23" s="3">
        <v>48</v>
      </c>
      <c r="L23" s="3">
        <v>154</v>
      </c>
      <c r="N23" s="3" t="s">
        <v>65</v>
      </c>
      <c r="O23" s="3" t="s">
        <v>66</v>
      </c>
      <c r="P23" s="3" t="s">
        <v>67</v>
      </c>
      <c r="Q23" s="3">
        <v>8</v>
      </c>
      <c r="R23" s="3" t="s">
        <v>68</v>
      </c>
      <c r="S23" s="3" t="s">
        <v>69</v>
      </c>
      <c r="T23" s="3" t="s">
        <v>70</v>
      </c>
      <c r="U23" s="3" t="s">
        <v>71</v>
      </c>
      <c r="V23" s="3">
        <v>4</v>
      </c>
      <c r="W23" s="3">
        <v>2</v>
      </c>
      <c r="X23" s="3" t="s">
        <v>35</v>
      </c>
    </row>
    <row r="24" spans="1:24" ht="12.75" x14ac:dyDescent="0.2">
      <c r="A24" s="2">
        <v>43633.002285844908</v>
      </c>
      <c r="B24" s="3" t="s">
        <v>24</v>
      </c>
      <c r="C24" s="3" t="s">
        <v>95</v>
      </c>
      <c r="D24" s="3" t="s">
        <v>26</v>
      </c>
      <c r="E24" s="4">
        <v>35899</v>
      </c>
      <c r="F24" s="3">
        <v>21</v>
      </c>
      <c r="G24" s="3" t="s">
        <v>27</v>
      </c>
      <c r="K24" s="3">
        <v>56</v>
      </c>
      <c r="L24" s="3">
        <v>153</v>
      </c>
      <c r="N24" s="3">
        <v>0</v>
      </c>
      <c r="O24" s="3" t="s">
        <v>96</v>
      </c>
      <c r="P24" s="3">
        <v>0</v>
      </c>
      <c r="Q24" s="3" t="s">
        <v>97</v>
      </c>
      <c r="R24" s="3" t="s">
        <v>45</v>
      </c>
      <c r="S24" s="3" t="s">
        <v>98</v>
      </c>
      <c r="T24" s="3" t="s">
        <v>45</v>
      </c>
      <c r="U24" s="3" t="s">
        <v>99</v>
      </c>
      <c r="V24" s="3">
        <v>5</v>
      </c>
      <c r="W24" s="3">
        <v>2</v>
      </c>
      <c r="X24" s="3" t="s">
        <v>63</v>
      </c>
    </row>
    <row r="25" spans="1:24" ht="12.75" x14ac:dyDescent="0.2">
      <c r="A25" s="2">
        <v>43633.022512372685</v>
      </c>
      <c r="B25" s="3" t="s">
        <v>24</v>
      </c>
      <c r="C25" s="3" t="s">
        <v>107</v>
      </c>
      <c r="D25" s="3" t="s">
        <v>26</v>
      </c>
      <c r="F25" s="3">
        <v>23</v>
      </c>
      <c r="G25" s="3" t="s">
        <v>27</v>
      </c>
      <c r="H25" s="3" t="s">
        <v>108</v>
      </c>
      <c r="K25" s="3">
        <v>66</v>
      </c>
      <c r="L25" s="3">
        <v>170</v>
      </c>
      <c r="N25" s="3">
        <v>6.5</v>
      </c>
      <c r="O25" s="3" t="s">
        <v>109</v>
      </c>
      <c r="P25" s="3">
        <v>6.5</v>
      </c>
      <c r="Q25" s="3" t="s">
        <v>110</v>
      </c>
      <c r="R25" s="3" t="s">
        <v>111</v>
      </c>
      <c r="S25" s="3" t="s">
        <v>62</v>
      </c>
      <c r="T25" s="3" t="s">
        <v>111</v>
      </c>
      <c r="U25" s="3" t="s">
        <v>112</v>
      </c>
      <c r="V25" s="3">
        <v>6</v>
      </c>
      <c r="W25" s="3">
        <v>4</v>
      </c>
      <c r="X25" s="3" t="s">
        <v>63</v>
      </c>
    </row>
    <row r="26" spans="1:24" ht="12.75" x14ac:dyDescent="0.2">
      <c r="A26" s="2">
        <v>43633.029270497689</v>
      </c>
      <c r="B26" s="3" t="s">
        <v>24</v>
      </c>
      <c r="C26" s="3" t="s">
        <v>113</v>
      </c>
      <c r="D26" s="3" t="s">
        <v>26</v>
      </c>
      <c r="E26" s="4">
        <v>34038</v>
      </c>
      <c r="F26" s="3">
        <v>26</v>
      </c>
      <c r="G26" s="3" t="s">
        <v>27</v>
      </c>
      <c r="H26" s="3" t="s">
        <v>39</v>
      </c>
      <c r="K26" s="3">
        <v>56</v>
      </c>
      <c r="L26" s="3">
        <v>152</v>
      </c>
      <c r="N26" s="3">
        <v>0</v>
      </c>
      <c r="O26" s="3" t="s">
        <v>114</v>
      </c>
      <c r="P26" s="3">
        <v>0</v>
      </c>
      <c r="Q26" s="3" t="s">
        <v>115</v>
      </c>
      <c r="R26" s="3" t="s">
        <v>45</v>
      </c>
      <c r="S26" s="3" t="s">
        <v>116</v>
      </c>
      <c r="T26" s="3" t="s">
        <v>45</v>
      </c>
      <c r="U26" s="3" t="s">
        <v>117</v>
      </c>
      <c r="V26" s="3">
        <v>2</v>
      </c>
      <c r="W26" s="3">
        <v>1</v>
      </c>
      <c r="X26" s="3" t="s">
        <v>118</v>
      </c>
    </row>
    <row r="27" spans="1:24" ht="12.75" x14ac:dyDescent="0.2">
      <c r="A27" s="2">
        <v>43633.037104317133</v>
      </c>
      <c r="B27" s="3" t="s">
        <v>24</v>
      </c>
      <c r="C27" s="3" t="s">
        <v>119</v>
      </c>
      <c r="D27" s="3" t="s">
        <v>26</v>
      </c>
      <c r="E27" s="4">
        <v>35297</v>
      </c>
      <c r="F27" s="3">
        <v>22</v>
      </c>
      <c r="G27" s="3" t="s">
        <v>27</v>
      </c>
      <c r="K27" s="3">
        <v>699</v>
      </c>
      <c r="L27" s="3">
        <v>162</v>
      </c>
      <c r="N27" s="3" t="s">
        <v>120</v>
      </c>
      <c r="O27" s="3" t="s">
        <v>121</v>
      </c>
      <c r="P27" s="3" t="s">
        <v>122</v>
      </c>
      <c r="Q27" s="3" t="s">
        <v>123</v>
      </c>
      <c r="R27" s="3" t="s">
        <v>124</v>
      </c>
      <c r="S27" s="3" t="s">
        <v>125</v>
      </c>
      <c r="T27" s="3" t="s">
        <v>126</v>
      </c>
      <c r="U27" s="3" t="s">
        <v>127</v>
      </c>
      <c r="V27" s="3">
        <v>3</v>
      </c>
      <c r="X27" s="3" t="s">
        <v>63</v>
      </c>
    </row>
    <row r="28" spans="1:24" ht="12.75" x14ac:dyDescent="0.2">
      <c r="A28" s="2">
        <v>43633.047852488424</v>
      </c>
      <c r="B28" s="3" t="s">
        <v>24</v>
      </c>
      <c r="C28" s="3" t="s">
        <v>135</v>
      </c>
      <c r="D28" s="3" t="s">
        <v>26</v>
      </c>
      <c r="E28" s="4">
        <v>33841</v>
      </c>
      <c r="F28" s="3">
        <v>26</v>
      </c>
      <c r="G28" s="3" t="s">
        <v>27</v>
      </c>
      <c r="K28" s="3">
        <v>58</v>
      </c>
      <c r="L28" s="3">
        <v>150</v>
      </c>
      <c r="N28" s="3">
        <v>0</v>
      </c>
      <c r="O28" s="3" t="s">
        <v>136</v>
      </c>
      <c r="P28" s="3">
        <v>0</v>
      </c>
      <c r="Q28" s="3" t="s">
        <v>137</v>
      </c>
      <c r="R28" s="3" t="s">
        <v>45</v>
      </c>
      <c r="S28" s="3" t="s">
        <v>138</v>
      </c>
      <c r="T28" s="3" t="s">
        <v>45</v>
      </c>
      <c r="U28" s="3" t="s">
        <v>139</v>
      </c>
      <c r="V28" s="3">
        <v>7</v>
      </c>
      <c r="W28" s="3">
        <v>4</v>
      </c>
      <c r="X28" s="3" t="s">
        <v>63</v>
      </c>
    </row>
    <row r="29" spans="1:24" ht="12.75" x14ac:dyDescent="0.2">
      <c r="A29" s="2">
        <v>43633.943357233795</v>
      </c>
      <c r="B29" s="3" t="s">
        <v>24</v>
      </c>
      <c r="C29" s="3" t="s">
        <v>140</v>
      </c>
      <c r="D29" s="3" t="s">
        <v>26</v>
      </c>
      <c r="E29" s="4">
        <v>35179</v>
      </c>
      <c r="F29" s="3">
        <v>22</v>
      </c>
      <c r="G29" s="3" t="s">
        <v>38</v>
      </c>
      <c r="N29" s="3">
        <v>0</v>
      </c>
      <c r="O29" s="3" t="s">
        <v>141</v>
      </c>
      <c r="P29" s="3">
        <v>0</v>
      </c>
      <c r="Q29" s="3" t="s">
        <v>142</v>
      </c>
      <c r="R29" s="3" t="s">
        <v>45</v>
      </c>
      <c r="S29" s="3" t="s">
        <v>143</v>
      </c>
      <c r="T29" s="3" t="s">
        <v>45</v>
      </c>
      <c r="U29" s="3" t="s">
        <v>99</v>
      </c>
      <c r="V29" s="3">
        <v>2.5</v>
      </c>
      <c r="W29" s="3">
        <v>1</v>
      </c>
      <c r="X29" s="3" t="s">
        <v>63</v>
      </c>
    </row>
    <row r="30" spans="1:24" ht="12.75" x14ac:dyDescent="0.2">
      <c r="A30" s="2">
        <v>43633.947703958329</v>
      </c>
      <c r="B30" s="3" t="s">
        <v>24</v>
      </c>
      <c r="C30" s="3" t="s">
        <v>144</v>
      </c>
      <c r="D30" s="3" t="s">
        <v>26</v>
      </c>
      <c r="E30" s="4">
        <v>31673</v>
      </c>
      <c r="F30" s="3">
        <v>32</v>
      </c>
      <c r="G30" s="3" t="s">
        <v>27</v>
      </c>
      <c r="K30" s="3">
        <v>90</v>
      </c>
      <c r="L30" s="3">
        <v>159</v>
      </c>
      <c r="N30" s="3">
        <v>0</v>
      </c>
      <c r="O30" s="3">
        <v>14.9</v>
      </c>
      <c r="P30" s="3">
        <v>0</v>
      </c>
      <c r="Q30" s="3" t="s">
        <v>145</v>
      </c>
      <c r="R30" s="3" t="s">
        <v>45</v>
      </c>
      <c r="S30" s="3" t="s">
        <v>146</v>
      </c>
      <c r="T30" s="3" t="s">
        <v>45</v>
      </c>
      <c r="U30" s="3" t="s">
        <v>106</v>
      </c>
      <c r="V30" s="3">
        <v>4.5</v>
      </c>
      <c r="W30" s="3">
        <v>3</v>
      </c>
      <c r="X30" s="3" t="s">
        <v>63</v>
      </c>
    </row>
    <row r="31" spans="1:24" ht="12.75" x14ac:dyDescent="0.2">
      <c r="A31" s="2">
        <v>43633.954421388888</v>
      </c>
      <c r="B31" s="3" t="s">
        <v>24</v>
      </c>
      <c r="C31" s="3" t="s">
        <v>147</v>
      </c>
      <c r="D31" s="3" t="s">
        <v>26</v>
      </c>
      <c r="E31" s="4">
        <v>32525</v>
      </c>
      <c r="F31" s="3">
        <v>30</v>
      </c>
      <c r="G31" s="3" t="s">
        <v>27</v>
      </c>
      <c r="K31" s="3">
        <v>48</v>
      </c>
      <c r="L31" s="3">
        <v>149</v>
      </c>
      <c r="M31" s="3">
        <v>22</v>
      </c>
      <c r="N31" s="3" t="s">
        <v>148</v>
      </c>
      <c r="O31" s="3" t="s">
        <v>149</v>
      </c>
      <c r="P31" s="3" t="s">
        <v>150</v>
      </c>
      <c r="Q31" s="3" t="s">
        <v>151</v>
      </c>
      <c r="R31" s="3" t="s">
        <v>132</v>
      </c>
      <c r="S31" s="3" t="s">
        <v>152</v>
      </c>
      <c r="T31" s="3" t="s">
        <v>104</v>
      </c>
      <c r="U31" s="3" t="s">
        <v>153</v>
      </c>
      <c r="V31" s="3">
        <v>4</v>
      </c>
      <c r="W31" s="3">
        <v>4.5</v>
      </c>
      <c r="X31" s="3" t="s">
        <v>47</v>
      </c>
    </row>
    <row r="32" spans="1:24" ht="12.75" x14ac:dyDescent="0.2">
      <c r="R32" s="1"/>
      <c r="S32" s="1"/>
      <c r="T32" s="1"/>
      <c r="U32" s="1"/>
    </row>
    <row r="33" spans="18:21" ht="12.75" x14ac:dyDescent="0.2">
      <c r="R33" s="1"/>
      <c r="S33" s="1"/>
      <c r="T33" s="1"/>
      <c r="U33" s="1"/>
    </row>
    <row r="34" spans="18:21" ht="12.75" x14ac:dyDescent="0.2">
      <c r="R34" s="1"/>
      <c r="S34" s="1"/>
      <c r="T34" s="1"/>
      <c r="U34" s="1"/>
    </row>
    <row r="35" spans="18:21" ht="12.75" x14ac:dyDescent="0.2">
      <c r="R35" s="1"/>
      <c r="S35" s="1"/>
      <c r="T35" s="1"/>
      <c r="U35" s="1"/>
    </row>
    <row r="36" spans="18:21" ht="12.75" x14ac:dyDescent="0.2">
      <c r="R36" s="1"/>
      <c r="S36" s="1"/>
      <c r="T36" s="1"/>
      <c r="U36" s="1"/>
    </row>
    <row r="37" spans="18:21" ht="12.75" x14ac:dyDescent="0.2">
      <c r="R37" s="1"/>
      <c r="S37" s="1"/>
      <c r="T37" s="1"/>
      <c r="U37" s="1"/>
    </row>
    <row r="38" spans="18:21" ht="12.75" x14ac:dyDescent="0.2">
      <c r="R38" s="1"/>
      <c r="S38" s="1"/>
      <c r="T38" s="1"/>
      <c r="U38" s="1"/>
    </row>
    <row r="39" spans="18:21" ht="12.75" x14ac:dyDescent="0.2">
      <c r="R39" s="1"/>
      <c r="S39" s="1"/>
      <c r="T39" s="1"/>
      <c r="U39" s="1"/>
    </row>
    <row r="40" spans="18:21" ht="12.75" x14ac:dyDescent="0.2">
      <c r="R40" s="1"/>
      <c r="S40" s="1"/>
      <c r="T40" s="1"/>
      <c r="U40" s="1"/>
    </row>
    <row r="41" spans="18:21" ht="12.75" x14ac:dyDescent="0.2">
      <c r="R41" s="1"/>
      <c r="S41" s="1"/>
      <c r="T41" s="1"/>
      <c r="U41" s="1"/>
    </row>
    <row r="42" spans="18:21" ht="12.75" x14ac:dyDescent="0.2">
      <c r="R42" s="1"/>
      <c r="S42" s="1"/>
      <c r="T42" s="1"/>
      <c r="U42" s="1"/>
    </row>
    <row r="43" spans="18:21" ht="12.75" x14ac:dyDescent="0.2">
      <c r="R43" s="1"/>
      <c r="S43" s="1"/>
      <c r="T43" s="1"/>
      <c r="U43" s="1"/>
    </row>
    <row r="44" spans="18:21" ht="12.75" x14ac:dyDescent="0.2">
      <c r="R44" s="1"/>
      <c r="S44" s="1"/>
      <c r="T44" s="1"/>
      <c r="U44" s="1"/>
    </row>
    <row r="45" spans="18:21" ht="12.75" x14ac:dyDescent="0.2">
      <c r="R45" s="1"/>
      <c r="S45" s="1"/>
      <c r="T45" s="1"/>
      <c r="U45" s="1"/>
    </row>
    <row r="46" spans="18:21" ht="12.75" x14ac:dyDescent="0.2">
      <c r="R46" s="1"/>
      <c r="S46" s="1"/>
      <c r="T46" s="1"/>
      <c r="U46" s="1"/>
    </row>
    <row r="47" spans="18:21" ht="12.75" x14ac:dyDescent="0.2">
      <c r="R47" s="1"/>
      <c r="S47" s="1"/>
      <c r="T47" s="1"/>
      <c r="U47" s="1"/>
    </row>
    <row r="48" spans="18:21" ht="12.75" x14ac:dyDescent="0.2">
      <c r="R48" s="1"/>
      <c r="S48" s="1"/>
      <c r="T48" s="1"/>
      <c r="U48" s="1"/>
    </row>
    <row r="49" spans="18:21" ht="12.75" x14ac:dyDescent="0.2">
      <c r="R49" s="1"/>
      <c r="S49" s="1"/>
      <c r="T49" s="1"/>
      <c r="U49" s="1"/>
    </row>
    <row r="50" spans="18:21" ht="12.75" x14ac:dyDescent="0.2">
      <c r="R50" s="1"/>
      <c r="S50" s="1"/>
      <c r="T50" s="1"/>
      <c r="U50" s="1"/>
    </row>
    <row r="51" spans="18:21" ht="12.75" x14ac:dyDescent="0.2">
      <c r="R51" s="1"/>
      <c r="S51" s="1"/>
      <c r="T51" s="1"/>
      <c r="U51" s="1"/>
    </row>
    <row r="52" spans="18:21" ht="12.75" x14ac:dyDescent="0.2">
      <c r="R52" s="1"/>
      <c r="S52" s="1"/>
      <c r="T52" s="1"/>
      <c r="U52" s="1"/>
    </row>
    <row r="53" spans="18:21" ht="12.75" x14ac:dyDescent="0.2">
      <c r="R53" s="1"/>
      <c r="S53" s="1"/>
      <c r="T53" s="1"/>
      <c r="U53" s="1"/>
    </row>
    <row r="54" spans="18:21" ht="12.75" x14ac:dyDescent="0.2">
      <c r="R54" s="1"/>
      <c r="S54" s="1"/>
      <c r="T54" s="1"/>
      <c r="U54" s="1"/>
    </row>
    <row r="55" spans="18:21" ht="12.75" x14ac:dyDescent="0.2">
      <c r="R55" s="1"/>
      <c r="S55" s="1"/>
      <c r="T55" s="1"/>
      <c r="U55" s="1"/>
    </row>
    <row r="56" spans="18:21" ht="12.75" x14ac:dyDescent="0.2">
      <c r="R56" s="1"/>
      <c r="S56" s="1"/>
      <c r="T56" s="1"/>
      <c r="U56" s="1"/>
    </row>
    <row r="57" spans="18:21" ht="12.75" x14ac:dyDescent="0.2">
      <c r="R57" s="1"/>
      <c r="S57" s="1"/>
      <c r="T57" s="1"/>
      <c r="U57" s="1"/>
    </row>
    <row r="58" spans="18:21" ht="12.75" x14ac:dyDescent="0.2">
      <c r="R58" s="1"/>
      <c r="S58" s="1"/>
      <c r="T58" s="1"/>
      <c r="U58" s="1"/>
    </row>
    <row r="59" spans="18:21" ht="12.75" x14ac:dyDescent="0.2">
      <c r="R59" s="1"/>
      <c r="S59" s="1"/>
      <c r="T59" s="1"/>
      <c r="U59" s="1"/>
    </row>
    <row r="60" spans="18:21" ht="12.75" x14ac:dyDescent="0.2">
      <c r="R60" s="1"/>
      <c r="S60" s="1"/>
      <c r="T60" s="1"/>
      <c r="U60" s="1"/>
    </row>
    <row r="61" spans="18:21" ht="12.75" x14ac:dyDescent="0.2">
      <c r="R61" s="1"/>
      <c r="S61" s="1"/>
      <c r="T61" s="1"/>
      <c r="U61" s="1"/>
    </row>
    <row r="62" spans="18:21" ht="12.75" x14ac:dyDescent="0.2">
      <c r="R62" s="1"/>
      <c r="S62" s="1"/>
      <c r="T62" s="1"/>
      <c r="U62" s="1"/>
    </row>
    <row r="63" spans="18:21" ht="12.75" x14ac:dyDescent="0.2">
      <c r="R63" s="1"/>
      <c r="S63" s="1"/>
      <c r="T63" s="1"/>
      <c r="U63" s="1"/>
    </row>
    <row r="64" spans="18:21" ht="12.75" x14ac:dyDescent="0.2">
      <c r="R64" s="1"/>
      <c r="S64" s="1"/>
      <c r="T64" s="1"/>
      <c r="U64" s="1"/>
    </row>
    <row r="65" spans="18:21" ht="12.75" x14ac:dyDescent="0.2">
      <c r="R65" s="1"/>
      <c r="S65" s="1"/>
      <c r="T65" s="1"/>
      <c r="U65" s="1"/>
    </row>
    <row r="66" spans="18:21" ht="12.75" x14ac:dyDescent="0.2">
      <c r="R66" s="1"/>
      <c r="S66" s="1"/>
      <c r="T66" s="1"/>
      <c r="U66" s="1"/>
    </row>
    <row r="67" spans="18:21" ht="12.75" x14ac:dyDescent="0.2">
      <c r="R67" s="1"/>
      <c r="S67" s="1"/>
      <c r="T67" s="1"/>
      <c r="U67" s="1"/>
    </row>
    <row r="68" spans="18:21" ht="12.75" x14ac:dyDescent="0.2">
      <c r="R68" s="1"/>
      <c r="S68" s="1"/>
      <c r="T68" s="1"/>
      <c r="U68" s="1"/>
    </row>
    <row r="69" spans="18:21" ht="12.75" x14ac:dyDescent="0.2">
      <c r="R69" s="1"/>
      <c r="S69" s="1"/>
      <c r="T69" s="1"/>
      <c r="U69" s="1"/>
    </row>
    <row r="70" spans="18:21" ht="12.75" x14ac:dyDescent="0.2">
      <c r="R70" s="1"/>
      <c r="S70" s="1"/>
      <c r="T70" s="1"/>
      <c r="U70" s="1"/>
    </row>
    <row r="71" spans="18:21" ht="12.75" x14ac:dyDescent="0.2">
      <c r="R71" s="1"/>
      <c r="S71" s="1"/>
      <c r="T71" s="1"/>
      <c r="U71" s="1"/>
    </row>
    <row r="72" spans="18:21" ht="12.75" x14ac:dyDescent="0.2">
      <c r="R72" s="1"/>
      <c r="S72" s="1"/>
      <c r="T72" s="1"/>
      <c r="U72" s="1"/>
    </row>
    <row r="73" spans="18:21" ht="12.75" x14ac:dyDescent="0.2">
      <c r="R73" s="1"/>
      <c r="S73" s="1"/>
      <c r="T73" s="1"/>
      <c r="U73" s="1"/>
    </row>
    <row r="74" spans="18:21" ht="12.75" x14ac:dyDescent="0.2">
      <c r="R74" s="1"/>
      <c r="S74" s="1"/>
      <c r="T74" s="1"/>
      <c r="U74" s="1"/>
    </row>
    <row r="75" spans="18:21" ht="12.75" x14ac:dyDescent="0.2">
      <c r="R75" s="1"/>
      <c r="S75" s="1"/>
      <c r="T75" s="1"/>
      <c r="U75" s="1"/>
    </row>
    <row r="76" spans="18:21" ht="12.75" x14ac:dyDescent="0.2">
      <c r="R76" s="1"/>
      <c r="S76" s="1"/>
      <c r="T76" s="1"/>
      <c r="U76" s="1"/>
    </row>
    <row r="77" spans="18:21" ht="12.75" x14ac:dyDescent="0.2">
      <c r="R77" s="1"/>
      <c r="S77" s="1"/>
      <c r="T77" s="1"/>
      <c r="U77" s="1"/>
    </row>
    <row r="78" spans="18:21" ht="12.75" x14ac:dyDescent="0.2">
      <c r="R78" s="1"/>
      <c r="S78" s="1"/>
      <c r="T78" s="1"/>
      <c r="U78" s="1"/>
    </row>
    <row r="79" spans="18:21" ht="12.75" x14ac:dyDescent="0.2">
      <c r="R79" s="1"/>
      <c r="S79" s="1"/>
      <c r="T79" s="1"/>
      <c r="U79" s="1"/>
    </row>
    <row r="80" spans="18:21" ht="12.75" x14ac:dyDescent="0.2">
      <c r="R80" s="1"/>
      <c r="S80" s="1"/>
      <c r="T80" s="1"/>
      <c r="U80" s="1"/>
    </row>
    <row r="81" spans="18:21" ht="12.75" x14ac:dyDescent="0.2">
      <c r="R81" s="1"/>
      <c r="S81" s="1"/>
      <c r="T81" s="1"/>
      <c r="U81" s="1"/>
    </row>
    <row r="82" spans="18:21" ht="12.75" x14ac:dyDescent="0.2">
      <c r="R82" s="1"/>
      <c r="S82" s="1"/>
      <c r="T82" s="1"/>
      <c r="U82" s="1"/>
    </row>
    <row r="83" spans="18:21" ht="12.75" x14ac:dyDescent="0.2">
      <c r="R83" s="1"/>
      <c r="S83" s="1"/>
      <c r="T83" s="1"/>
      <c r="U83" s="1"/>
    </row>
    <row r="84" spans="18:21" ht="12.75" x14ac:dyDescent="0.2">
      <c r="R84" s="1"/>
      <c r="S84" s="1"/>
      <c r="T84" s="1"/>
      <c r="U84" s="1"/>
    </row>
    <row r="85" spans="18:21" ht="12.75" x14ac:dyDescent="0.2">
      <c r="R85" s="1"/>
      <c r="S85" s="1"/>
      <c r="T85" s="1"/>
      <c r="U85" s="1"/>
    </row>
    <row r="86" spans="18:21" ht="12.75" x14ac:dyDescent="0.2">
      <c r="R86" s="1"/>
      <c r="S86" s="1"/>
      <c r="T86" s="1"/>
      <c r="U86" s="1"/>
    </row>
    <row r="87" spans="18:21" ht="12.75" x14ac:dyDescent="0.2">
      <c r="R87" s="1"/>
      <c r="S87" s="1"/>
      <c r="T87" s="1"/>
      <c r="U87" s="1"/>
    </row>
    <row r="88" spans="18:21" ht="12.75" x14ac:dyDescent="0.2">
      <c r="R88" s="1"/>
      <c r="S88" s="1"/>
      <c r="T88" s="1"/>
      <c r="U88" s="1"/>
    </row>
    <row r="89" spans="18:21" ht="12.75" x14ac:dyDescent="0.2">
      <c r="R89" s="1"/>
      <c r="S89" s="1"/>
      <c r="T89" s="1"/>
      <c r="U89" s="1"/>
    </row>
    <row r="90" spans="18:21" ht="12.75" x14ac:dyDescent="0.2">
      <c r="R90" s="1"/>
      <c r="S90" s="1"/>
      <c r="T90" s="1"/>
      <c r="U90" s="1"/>
    </row>
    <row r="91" spans="18:21" ht="12.75" x14ac:dyDescent="0.2">
      <c r="R91" s="1"/>
      <c r="S91" s="1"/>
      <c r="T91" s="1"/>
      <c r="U91" s="1"/>
    </row>
    <row r="92" spans="18:21" ht="12.75" x14ac:dyDescent="0.2">
      <c r="R92" s="1"/>
      <c r="S92" s="1"/>
      <c r="T92" s="1"/>
      <c r="U92" s="1"/>
    </row>
    <row r="93" spans="18:21" ht="12.75" x14ac:dyDescent="0.2">
      <c r="R93" s="1"/>
      <c r="S93" s="1"/>
      <c r="T93" s="1"/>
      <c r="U93" s="1"/>
    </row>
    <row r="94" spans="18:21" ht="12.75" x14ac:dyDescent="0.2">
      <c r="R94" s="1"/>
      <c r="S94" s="1"/>
      <c r="T94" s="1"/>
      <c r="U94" s="1"/>
    </row>
    <row r="95" spans="18:21" ht="12.75" x14ac:dyDescent="0.2">
      <c r="R95" s="1"/>
      <c r="S95" s="1"/>
      <c r="T95" s="1"/>
      <c r="U95" s="1"/>
    </row>
    <row r="96" spans="18:21" ht="12.75" x14ac:dyDescent="0.2">
      <c r="R96" s="1"/>
      <c r="S96" s="1"/>
      <c r="T96" s="1"/>
      <c r="U96" s="1"/>
    </row>
    <row r="97" spans="18:21" ht="12.75" x14ac:dyDescent="0.2">
      <c r="R97" s="1"/>
      <c r="S97" s="1"/>
      <c r="T97" s="1"/>
      <c r="U97" s="1"/>
    </row>
    <row r="98" spans="18:21" ht="12.75" x14ac:dyDescent="0.2">
      <c r="R98" s="1"/>
      <c r="S98" s="1"/>
      <c r="T98" s="1"/>
      <c r="U98" s="1"/>
    </row>
    <row r="99" spans="18:21" ht="12.75" x14ac:dyDescent="0.2">
      <c r="R99" s="1"/>
      <c r="S99" s="1"/>
      <c r="T99" s="1"/>
      <c r="U99" s="1"/>
    </row>
    <row r="100" spans="18:21" ht="12.75" x14ac:dyDescent="0.2">
      <c r="R100" s="1"/>
      <c r="S100" s="1"/>
      <c r="T100" s="1"/>
      <c r="U100" s="1"/>
    </row>
    <row r="101" spans="18:21" ht="12.75" x14ac:dyDescent="0.2">
      <c r="R101" s="1"/>
      <c r="S101" s="1"/>
      <c r="T101" s="1"/>
      <c r="U101" s="1"/>
    </row>
    <row r="102" spans="18:21" ht="12.75" x14ac:dyDescent="0.2">
      <c r="R102" s="1"/>
      <c r="S102" s="1"/>
      <c r="T102" s="1"/>
      <c r="U102" s="1"/>
    </row>
    <row r="103" spans="18:21" ht="12.75" x14ac:dyDescent="0.2">
      <c r="R103" s="1"/>
      <c r="S103" s="1"/>
      <c r="T103" s="1"/>
      <c r="U103" s="1"/>
    </row>
    <row r="104" spans="18:21" ht="12.75" x14ac:dyDescent="0.2">
      <c r="R104" s="1"/>
      <c r="S104" s="1"/>
      <c r="T104" s="1"/>
      <c r="U104" s="1"/>
    </row>
    <row r="105" spans="18:21" ht="12.75" x14ac:dyDescent="0.2">
      <c r="R105" s="1"/>
      <c r="S105" s="1"/>
      <c r="T105" s="1"/>
      <c r="U105" s="1"/>
    </row>
    <row r="106" spans="18:21" ht="12.75" x14ac:dyDescent="0.2">
      <c r="R106" s="1"/>
      <c r="S106" s="1"/>
      <c r="T106" s="1"/>
      <c r="U106" s="1"/>
    </row>
    <row r="107" spans="18:21" ht="12.75" x14ac:dyDescent="0.2">
      <c r="R107" s="1"/>
      <c r="S107" s="1"/>
      <c r="T107" s="1"/>
      <c r="U107" s="1"/>
    </row>
    <row r="108" spans="18:21" ht="12.75" x14ac:dyDescent="0.2">
      <c r="R108" s="1"/>
      <c r="S108" s="1"/>
      <c r="T108" s="1"/>
      <c r="U108" s="1"/>
    </row>
    <row r="109" spans="18:21" ht="12.75" x14ac:dyDescent="0.2">
      <c r="R109" s="1"/>
      <c r="S109" s="1"/>
      <c r="T109" s="1"/>
      <c r="U109" s="1"/>
    </row>
    <row r="110" spans="18:21" ht="12.75" x14ac:dyDescent="0.2">
      <c r="R110" s="1"/>
      <c r="S110" s="1"/>
      <c r="T110" s="1"/>
      <c r="U110" s="1"/>
    </row>
    <row r="111" spans="18:21" ht="12.75" x14ac:dyDescent="0.2">
      <c r="R111" s="1"/>
      <c r="S111" s="1"/>
      <c r="T111" s="1"/>
      <c r="U111" s="1"/>
    </row>
    <row r="112" spans="18:21" ht="12.75" x14ac:dyDescent="0.2">
      <c r="R112" s="1"/>
      <c r="S112" s="1"/>
      <c r="T112" s="1"/>
      <c r="U112" s="1"/>
    </row>
    <row r="113" spans="18:21" ht="12.75" x14ac:dyDescent="0.2">
      <c r="R113" s="1"/>
      <c r="S113" s="1"/>
      <c r="T113" s="1"/>
      <c r="U113" s="1"/>
    </row>
    <row r="114" spans="18:21" ht="12.75" x14ac:dyDescent="0.2">
      <c r="R114" s="1"/>
      <c r="S114" s="1"/>
      <c r="T114" s="1"/>
      <c r="U114" s="1"/>
    </row>
    <row r="115" spans="18:21" ht="12.75" x14ac:dyDescent="0.2">
      <c r="R115" s="1"/>
      <c r="S115" s="1"/>
      <c r="T115" s="1"/>
      <c r="U115" s="1"/>
    </row>
    <row r="116" spans="18:21" ht="12.75" x14ac:dyDescent="0.2">
      <c r="R116" s="1"/>
      <c r="S116" s="1"/>
      <c r="T116" s="1"/>
      <c r="U116" s="1"/>
    </row>
    <row r="117" spans="18:21" ht="12.75" x14ac:dyDescent="0.2">
      <c r="R117" s="1"/>
      <c r="S117" s="1"/>
      <c r="T117" s="1"/>
      <c r="U117" s="1"/>
    </row>
    <row r="118" spans="18:21" ht="12.75" x14ac:dyDescent="0.2">
      <c r="R118" s="1"/>
      <c r="S118" s="1"/>
      <c r="T118" s="1"/>
      <c r="U118" s="1"/>
    </row>
    <row r="119" spans="18:21" ht="12.75" x14ac:dyDescent="0.2">
      <c r="R119" s="1"/>
      <c r="S119" s="1"/>
      <c r="T119" s="1"/>
      <c r="U119" s="1"/>
    </row>
    <row r="120" spans="18:21" ht="12.75" x14ac:dyDescent="0.2">
      <c r="R120" s="1"/>
      <c r="S120" s="1"/>
      <c r="T120" s="1"/>
      <c r="U120" s="1"/>
    </row>
    <row r="121" spans="18:21" ht="12.75" x14ac:dyDescent="0.2">
      <c r="R121" s="1"/>
      <c r="S121" s="1"/>
      <c r="T121" s="1"/>
      <c r="U121" s="1"/>
    </row>
    <row r="122" spans="18:21" ht="12.75" x14ac:dyDescent="0.2">
      <c r="R122" s="1"/>
      <c r="S122" s="1"/>
      <c r="T122" s="1"/>
      <c r="U122" s="1"/>
    </row>
    <row r="123" spans="18:21" ht="12.75" x14ac:dyDescent="0.2">
      <c r="R123" s="1"/>
      <c r="S123" s="1"/>
      <c r="T123" s="1"/>
      <c r="U123" s="1"/>
    </row>
    <row r="124" spans="18:21" ht="12.75" x14ac:dyDescent="0.2">
      <c r="R124" s="1"/>
      <c r="S124" s="1"/>
      <c r="T124" s="1"/>
      <c r="U124" s="1"/>
    </row>
    <row r="125" spans="18:21" ht="12.75" x14ac:dyDescent="0.2">
      <c r="R125" s="1"/>
      <c r="S125" s="1"/>
      <c r="T125" s="1"/>
      <c r="U125" s="1"/>
    </row>
    <row r="126" spans="18:21" ht="12.75" x14ac:dyDescent="0.2">
      <c r="R126" s="1"/>
      <c r="S126" s="1"/>
      <c r="T126" s="1"/>
      <c r="U126" s="1"/>
    </row>
    <row r="127" spans="18:21" ht="12.75" x14ac:dyDescent="0.2">
      <c r="R127" s="1"/>
      <c r="S127" s="1"/>
      <c r="T127" s="1"/>
      <c r="U127" s="1"/>
    </row>
    <row r="128" spans="18:21" ht="12.75" x14ac:dyDescent="0.2">
      <c r="R128" s="1"/>
      <c r="S128" s="1"/>
      <c r="T128" s="1"/>
      <c r="U128" s="1"/>
    </row>
    <row r="129" spans="18:21" ht="12.75" x14ac:dyDescent="0.2">
      <c r="R129" s="1"/>
      <c r="S129" s="1"/>
      <c r="T129" s="1"/>
      <c r="U129" s="1"/>
    </row>
    <row r="130" spans="18:21" ht="12.75" x14ac:dyDescent="0.2">
      <c r="R130" s="1"/>
      <c r="S130" s="1"/>
      <c r="T130" s="1"/>
      <c r="U130" s="1"/>
    </row>
    <row r="131" spans="18:21" ht="12.75" x14ac:dyDescent="0.2">
      <c r="R131" s="1"/>
      <c r="S131" s="1"/>
      <c r="T131" s="1"/>
      <c r="U131" s="1"/>
    </row>
  </sheetData>
  <sortState ref="A2:X31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80" zoomScaleNormal="80" workbookViewId="0">
      <selection activeCell="D64" sqref="D64"/>
    </sheetView>
  </sheetViews>
  <sheetFormatPr defaultRowHeight="12.75" x14ac:dyDescent="0.2"/>
  <cols>
    <col min="1" max="1" width="14.42578125" customWidth="1"/>
    <col min="2" max="2" width="27.28515625" customWidth="1"/>
    <col min="3" max="3" width="18.28515625" customWidth="1"/>
    <col min="4" max="4" width="20.85546875" customWidth="1"/>
    <col min="5" max="5" width="10.28515625" customWidth="1"/>
    <col min="6" max="6" width="21.140625" customWidth="1"/>
    <col min="7" max="7" width="29.5703125" customWidth="1"/>
    <col min="8" max="8" width="11" customWidth="1"/>
    <col min="9" max="9" width="17.5703125" customWidth="1"/>
    <col min="10" max="10" width="12.42578125" customWidth="1"/>
    <col min="11" max="11" width="28.5703125" customWidth="1"/>
    <col min="12" max="12" width="31.28515625" customWidth="1"/>
    <col min="13" max="13" width="32.7109375" customWidth="1"/>
    <col min="14" max="14" width="31.140625" customWidth="1"/>
    <col min="15" max="15" width="37.5703125" customWidth="1"/>
    <col min="16" max="16" width="39.28515625" customWidth="1"/>
    <col min="17" max="17" width="30.42578125" customWidth="1"/>
    <col min="18" max="18" width="25.7109375" customWidth="1"/>
    <col min="19" max="19" width="28" customWidth="1"/>
    <col min="20" max="22" width="29.85546875" customWidth="1"/>
    <col min="23" max="23" width="38.42578125" customWidth="1"/>
    <col min="24" max="24" width="38.85546875" customWidth="1"/>
    <col min="25" max="25" width="28.5703125" customWidth="1"/>
    <col min="26" max="26" width="26.7109375" customWidth="1"/>
    <col min="27" max="27" width="28.42578125" customWidth="1"/>
    <col min="28" max="30" width="27.85546875" customWidth="1"/>
    <col min="31" max="31" width="20.28515625" customWidth="1"/>
    <col min="32" max="34" width="17.7109375" customWidth="1"/>
    <col min="35" max="35" width="112.28515625" customWidth="1"/>
    <col min="36" max="36" width="24.140625" style="6" customWidth="1"/>
    <col min="37" max="37" width="100.5703125" customWidth="1"/>
    <col min="38" max="38" width="12.5703125" customWidth="1"/>
    <col min="39" max="39" width="12.85546875" customWidth="1"/>
  </cols>
  <sheetData>
    <row r="1" spans="1:39" s="13" customFormat="1" ht="24.75" customHeight="1" thickTop="1" thickBot="1" x14ac:dyDescent="0.25">
      <c r="A1" s="13" t="s">
        <v>1</v>
      </c>
      <c r="B1" s="14" t="s">
        <v>2</v>
      </c>
      <c r="C1" s="13" t="s">
        <v>3</v>
      </c>
      <c r="D1" s="14" t="s">
        <v>4</v>
      </c>
      <c r="E1" s="13" t="s">
        <v>5</v>
      </c>
      <c r="F1" s="14" t="s">
        <v>6</v>
      </c>
      <c r="G1" s="13" t="s">
        <v>7</v>
      </c>
      <c r="H1" s="14" t="s">
        <v>10</v>
      </c>
      <c r="I1" s="13" t="s">
        <v>11</v>
      </c>
      <c r="J1" s="14" t="s">
        <v>12</v>
      </c>
      <c r="K1" s="13" t="s">
        <v>13</v>
      </c>
      <c r="L1" s="14" t="s">
        <v>14</v>
      </c>
      <c r="M1" s="13" t="s">
        <v>15</v>
      </c>
      <c r="N1" s="14" t="s">
        <v>16</v>
      </c>
      <c r="O1" s="15" t="s">
        <v>17</v>
      </c>
      <c r="P1" s="17" t="s">
        <v>18</v>
      </c>
      <c r="Q1" s="16" t="s">
        <v>236</v>
      </c>
      <c r="R1" s="16" t="s">
        <v>237</v>
      </c>
      <c r="S1" s="16" t="s">
        <v>238</v>
      </c>
      <c r="T1" s="16" t="s">
        <v>239</v>
      </c>
      <c r="U1" s="24" t="s">
        <v>255</v>
      </c>
      <c r="V1" s="24" t="s">
        <v>256</v>
      </c>
      <c r="W1" s="15" t="s">
        <v>19</v>
      </c>
      <c r="X1" s="17" t="s">
        <v>20</v>
      </c>
      <c r="Y1" s="16" t="s">
        <v>240</v>
      </c>
      <c r="Z1" s="16" t="s">
        <v>241</v>
      </c>
      <c r="AA1" s="16" t="s">
        <v>242</v>
      </c>
      <c r="AB1" s="16" t="s">
        <v>243</v>
      </c>
      <c r="AC1" s="24" t="s">
        <v>257</v>
      </c>
      <c r="AD1" s="24" t="s">
        <v>258</v>
      </c>
      <c r="AE1" s="13" t="s">
        <v>21</v>
      </c>
      <c r="AF1" s="14" t="s">
        <v>22</v>
      </c>
      <c r="AG1" s="34" t="s">
        <v>268</v>
      </c>
      <c r="AH1" s="34" t="s">
        <v>269</v>
      </c>
      <c r="AI1" s="18" t="s">
        <v>23</v>
      </c>
      <c r="AJ1" s="14" t="s">
        <v>244</v>
      </c>
      <c r="AL1" s="20"/>
      <c r="AM1" s="20"/>
    </row>
    <row r="2" spans="1:39" ht="13.5" thickTop="1" x14ac:dyDescent="0.2">
      <c r="A2" s="8" t="s">
        <v>72</v>
      </c>
      <c r="B2" s="8" t="s">
        <v>73</v>
      </c>
      <c r="C2" s="8" t="s">
        <v>26</v>
      </c>
      <c r="D2" s="9">
        <v>36308</v>
      </c>
      <c r="E2" s="8">
        <v>20</v>
      </c>
      <c r="F2" s="8" t="s">
        <v>27</v>
      </c>
      <c r="G2" s="6"/>
      <c r="H2" s="8">
        <v>52</v>
      </c>
      <c r="I2" s="8">
        <v>1.54</v>
      </c>
      <c r="J2" s="11">
        <f>H2/I2^2</f>
        <v>21.926125822229718</v>
      </c>
      <c r="K2" s="8">
        <v>0</v>
      </c>
      <c r="L2" s="8" t="s">
        <v>74</v>
      </c>
      <c r="M2" s="8">
        <v>0</v>
      </c>
      <c r="N2" s="8" t="s">
        <v>75</v>
      </c>
      <c r="O2" s="8" t="s">
        <v>76</v>
      </c>
      <c r="P2" s="8" t="s">
        <v>77</v>
      </c>
      <c r="Q2" s="8">
        <v>0</v>
      </c>
      <c r="R2" s="8">
        <v>0</v>
      </c>
      <c r="S2" s="8">
        <v>9</v>
      </c>
      <c r="T2" s="8">
        <v>5</v>
      </c>
      <c r="U2" s="8">
        <f>SUM(Q2,S2)</f>
        <v>9</v>
      </c>
      <c r="V2" s="8">
        <f>SUM(R2,T2)</f>
        <v>5</v>
      </c>
      <c r="W2" s="8" t="s">
        <v>76</v>
      </c>
      <c r="X2" s="8" t="s">
        <v>78</v>
      </c>
      <c r="Y2" s="8">
        <v>0</v>
      </c>
      <c r="Z2" s="8">
        <v>0</v>
      </c>
      <c r="AA2" s="8">
        <v>7</v>
      </c>
      <c r="AB2" s="8">
        <v>6</v>
      </c>
      <c r="AC2" s="8">
        <f>SUM(Y2,AA2)</f>
        <v>7</v>
      </c>
      <c r="AD2" s="8">
        <f>SUM(Z2,AB2)</f>
        <v>6</v>
      </c>
      <c r="AE2" s="8">
        <v>4</v>
      </c>
      <c r="AF2" s="8">
        <v>2</v>
      </c>
      <c r="AG2" s="8">
        <f>SUM(U2,AC2)</f>
        <v>16</v>
      </c>
      <c r="AH2" s="8">
        <f>SUM(V2,AD2)</f>
        <v>11</v>
      </c>
      <c r="AI2" s="8" t="s">
        <v>47</v>
      </c>
      <c r="AJ2" s="26" t="str">
        <f>IF(AI2="Sem alterações (ou a condição piorou).", "1",IF(AI2="Quase na mesma, sem qualquer alteração visível.","2",IF(AI2="Ligeiramente melhor, mas, sem mudanças consideráveis.","3",IF(AI2="Com algumas melhorias, mas a mudança não representou qualquer diferença real.","4",IF(AI2="Moderadamente melhor, com mudança ligeira mas significativa.","5",IF(AI2="Melhor, e com melhorias que fizeram uma diferença real e útil.","6",IF(AI2="Muito melhor, e com uma melhoria considerável que fez toda a diferença.","7",)))))))</f>
        <v>4</v>
      </c>
      <c r="AL2" s="21" t="s">
        <v>252</v>
      </c>
      <c r="AM2" s="21" t="s">
        <v>254</v>
      </c>
    </row>
    <row r="3" spans="1:39" ht="15.75" x14ac:dyDescent="0.25">
      <c r="A3" s="8" t="s">
        <v>72</v>
      </c>
      <c r="B3" s="8" t="s">
        <v>79</v>
      </c>
      <c r="C3" s="8" t="s">
        <v>26</v>
      </c>
      <c r="D3" s="9">
        <v>30516</v>
      </c>
      <c r="E3" s="8">
        <v>35</v>
      </c>
      <c r="F3" s="8" t="s">
        <v>27</v>
      </c>
      <c r="G3" s="6"/>
      <c r="H3" s="8">
        <v>60</v>
      </c>
      <c r="I3" s="8">
        <v>1.6</v>
      </c>
      <c r="J3" s="11">
        <f t="shared" ref="J3:J11" si="0">H3/I3^2</f>
        <v>23.437499999999996</v>
      </c>
      <c r="K3" s="8">
        <v>7.3</v>
      </c>
      <c r="L3" s="8" t="s">
        <v>80</v>
      </c>
      <c r="M3" s="8" t="s">
        <v>81</v>
      </c>
      <c r="N3" s="8" t="s">
        <v>82</v>
      </c>
      <c r="O3" s="8" t="s">
        <v>83</v>
      </c>
      <c r="P3" s="8" t="s">
        <v>84</v>
      </c>
      <c r="Q3" s="8">
        <v>1</v>
      </c>
      <c r="R3" s="8">
        <v>0</v>
      </c>
      <c r="S3" s="8">
        <v>3</v>
      </c>
      <c r="T3" s="8">
        <v>1</v>
      </c>
      <c r="U3" s="8">
        <f t="shared" ref="U3:U31" si="1">SUM(Q3,S3)</f>
        <v>4</v>
      </c>
      <c r="V3" s="8">
        <f t="shared" ref="V3:V31" si="2">SUM(R3,T3)</f>
        <v>1</v>
      </c>
      <c r="W3" s="8" t="s">
        <v>85</v>
      </c>
      <c r="X3" s="8" t="s">
        <v>86</v>
      </c>
      <c r="Y3" s="8">
        <v>2</v>
      </c>
      <c r="Z3" s="8">
        <v>0</v>
      </c>
      <c r="AA3" s="8">
        <v>2</v>
      </c>
      <c r="AB3" s="8">
        <v>2</v>
      </c>
      <c r="AC3" s="8">
        <f t="shared" ref="AC3:AC31" si="3">SUM(Y3,AA3)</f>
        <v>4</v>
      </c>
      <c r="AD3" s="8">
        <f t="shared" ref="AD3:AD31" si="4">SUM(Z3,AB3)</f>
        <v>2</v>
      </c>
      <c r="AE3" s="6">
        <v>3</v>
      </c>
      <c r="AF3" s="6">
        <v>1</v>
      </c>
      <c r="AG3" s="8">
        <f t="shared" ref="AG3:AG31" si="5">SUM(U3,AC3)</f>
        <v>8</v>
      </c>
      <c r="AH3" s="8">
        <f t="shared" ref="AH3:AH31" si="6">SUM(V3,AD3)</f>
        <v>3</v>
      </c>
      <c r="AI3" s="8" t="s">
        <v>63</v>
      </c>
      <c r="AJ3" s="26" t="str">
        <f t="shared" ref="AJ3:AJ31" si="7">IF(AI3="Sem alterações (ou a condição piorou).", "1",IF(AI3="Quase na mesma, sem qualquer alteração visível.","2",IF(AI3="Ligeiramente melhor, mas, sem mudanças consideráveis.","3",IF(AI3="Com algumas melhorias, mas a mudança não representou qualquer diferença real.","4",IF(AI3="Moderadamente melhor, com mudança ligeira mas significativa.","5",IF(AI3="Melhor, e com melhorias que fizeram uma diferença real e útil.","6",IF(AI3="Muito melhor, e com uma melhoria considerável que fez toda a diferença.","7",)))))))</f>
        <v>5</v>
      </c>
      <c r="AK3" s="19" t="s">
        <v>245</v>
      </c>
      <c r="AL3" s="6">
        <f>COUNTIF(AJ2:AJ100,"1")</f>
        <v>0</v>
      </c>
      <c r="AM3" s="23">
        <f>AL3/AL10</f>
        <v>0</v>
      </c>
    </row>
    <row r="4" spans="1:39" ht="15.75" x14ac:dyDescent="0.25">
      <c r="A4" s="8" t="s">
        <v>72</v>
      </c>
      <c r="B4" s="10" t="s">
        <v>232</v>
      </c>
      <c r="C4" s="8" t="s">
        <v>26</v>
      </c>
      <c r="D4" s="9">
        <v>35599</v>
      </c>
      <c r="E4" s="8">
        <v>22</v>
      </c>
      <c r="F4" s="8" t="s">
        <v>27</v>
      </c>
      <c r="G4" s="6"/>
      <c r="H4" s="8">
        <v>57</v>
      </c>
      <c r="I4" s="8">
        <v>1.65</v>
      </c>
      <c r="J4" s="11">
        <f t="shared" si="0"/>
        <v>20.936639118457304</v>
      </c>
      <c r="K4" s="8" t="s">
        <v>87</v>
      </c>
      <c r="L4" s="8" t="s">
        <v>88</v>
      </c>
      <c r="M4" s="8" t="s">
        <v>89</v>
      </c>
      <c r="N4" s="8" t="s">
        <v>90</v>
      </c>
      <c r="O4" s="8" t="s">
        <v>91</v>
      </c>
      <c r="P4" s="8" t="s">
        <v>92</v>
      </c>
      <c r="Q4" s="8">
        <v>2</v>
      </c>
      <c r="R4" s="8">
        <v>1</v>
      </c>
      <c r="S4" s="8">
        <v>7</v>
      </c>
      <c r="T4" s="8">
        <v>4</v>
      </c>
      <c r="U4" s="8">
        <f t="shared" si="1"/>
        <v>9</v>
      </c>
      <c r="V4" s="8">
        <f t="shared" si="2"/>
        <v>5</v>
      </c>
      <c r="W4" s="8" t="s">
        <v>93</v>
      </c>
      <c r="X4" s="8" t="s">
        <v>94</v>
      </c>
      <c r="Y4" s="8">
        <v>2</v>
      </c>
      <c r="Z4" s="8">
        <v>0</v>
      </c>
      <c r="AA4" s="8">
        <v>8</v>
      </c>
      <c r="AB4" s="8">
        <v>7</v>
      </c>
      <c r="AC4" s="8">
        <f t="shared" si="3"/>
        <v>10</v>
      </c>
      <c r="AD4" s="8">
        <f t="shared" si="4"/>
        <v>7</v>
      </c>
      <c r="AE4" s="8">
        <v>3</v>
      </c>
      <c r="AF4" s="8">
        <v>2</v>
      </c>
      <c r="AG4" s="8">
        <f t="shared" si="5"/>
        <v>19</v>
      </c>
      <c r="AH4" s="8">
        <f t="shared" si="6"/>
        <v>12</v>
      </c>
      <c r="AI4" s="8" t="s">
        <v>63</v>
      </c>
      <c r="AJ4" s="26" t="str">
        <f t="shared" si="7"/>
        <v>5</v>
      </c>
      <c r="AK4" s="19" t="s">
        <v>246</v>
      </c>
      <c r="AL4" s="6">
        <f>COUNTIF(AJ2:AJ100,"2")</f>
        <v>0</v>
      </c>
      <c r="AM4" s="23">
        <f>AL4/AL10</f>
        <v>0</v>
      </c>
    </row>
    <row r="5" spans="1:39" ht="15.75" x14ac:dyDescent="0.25">
      <c r="A5" s="8" t="s">
        <v>72</v>
      </c>
      <c r="B5" s="8" t="s">
        <v>128</v>
      </c>
      <c r="C5" s="8" t="s">
        <v>26</v>
      </c>
      <c r="D5" s="9">
        <v>35291</v>
      </c>
      <c r="E5" s="8">
        <v>22</v>
      </c>
      <c r="F5" s="8" t="s">
        <v>27</v>
      </c>
      <c r="G5" s="6"/>
      <c r="H5" s="8">
        <v>50</v>
      </c>
      <c r="I5" s="8">
        <v>1.7</v>
      </c>
      <c r="J5" s="11">
        <f t="shared" si="0"/>
        <v>17.301038062283737</v>
      </c>
      <c r="K5" s="8" t="s">
        <v>129</v>
      </c>
      <c r="L5" s="8" t="s">
        <v>130</v>
      </c>
      <c r="M5" s="8">
        <v>11</v>
      </c>
      <c r="N5" s="8" t="s">
        <v>131</v>
      </c>
      <c r="O5" s="8" t="s">
        <v>132</v>
      </c>
      <c r="P5" s="8" t="s">
        <v>133</v>
      </c>
      <c r="Q5" s="8">
        <v>2</v>
      </c>
      <c r="R5" s="8">
        <v>0</v>
      </c>
      <c r="S5" s="8">
        <v>6</v>
      </c>
      <c r="T5" s="8">
        <v>6</v>
      </c>
      <c r="U5" s="8">
        <f t="shared" si="1"/>
        <v>8</v>
      </c>
      <c r="V5" s="8">
        <f t="shared" si="2"/>
        <v>6</v>
      </c>
      <c r="W5" s="8" t="s">
        <v>53</v>
      </c>
      <c r="X5" s="8" t="s">
        <v>134</v>
      </c>
      <c r="Y5" s="8">
        <v>1</v>
      </c>
      <c r="Z5" s="8">
        <v>0</v>
      </c>
      <c r="AA5" s="8">
        <v>4</v>
      </c>
      <c r="AB5" s="8">
        <v>2</v>
      </c>
      <c r="AC5" s="8">
        <f t="shared" si="3"/>
        <v>5</v>
      </c>
      <c r="AD5" s="8">
        <f t="shared" si="4"/>
        <v>2</v>
      </c>
      <c r="AE5" s="8">
        <v>8</v>
      </c>
      <c r="AF5" s="8">
        <v>6</v>
      </c>
      <c r="AG5" s="8">
        <f t="shared" si="5"/>
        <v>13</v>
      </c>
      <c r="AH5" s="8">
        <f t="shared" si="6"/>
        <v>8</v>
      </c>
      <c r="AI5" s="8" t="s">
        <v>63</v>
      </c>
      <c r="AJ5" s="26" t="str">
        <f t="shared" si="7"/>
        <v>5</v>
      </c>
      <c r="AK5" s="19" t="s">
        <v>247</v>
      </c>
      <c r="AL5" s="6">
        <f>COUNTIF(AJ2:AJ100,"3")</f>
        <v>2</v>
      </c>
      <c r="AM5" s="23">
        <f>AL5/AL10</f>
        <v>6.6666666666666666E-2</v>
      </c>
    </row>
    <row r="6" spans="1:39" ht="15.75" x14ac:dyDescent="0.25">
      <c r="A6" s="8" t="s">
        <v>72</v>
      </c>
      <c r="B6" s="8" t="s">
        <v>154</v>
      </c>
      <c r="C6" s="8" t="s">
        <v>26</v>
      </c>
      <c r="D6" s="9">
        <v>33219</v>
      </c>
      <c r="E6" s="8">
        <v>48</v>
      </c>
      <c r="F6" s="8" t="s">
        <v>27</v>
      </c>
      <c r="G6" s="6"/>
      <c r="H6" s="8">
        <v>48</v>
      </c>
      <c r="I6" s="8">
        <v>1.54</v>
      </c>
      <c r="J6" s="11">
        <f t="shared" si="0"/>
        <v>20.239500758981279</v>
      </c>
      <c r="K6" s="8" t="s">
        <v>155</v>
      </c>
      <c r="L6" s="8" t="s">
        <v>156</v>
      </c>
      <c r="M6" s="8" t="s">
        <v>157</v>
      </c>
      <c r="N6" s="8" t="s">
        <v>158</v>
      </c>
      <c r="O6" s="8" t="s">
        <v>159</v>
      </c>
      <c r="P6" s="8" t="s">
        <v>160</v>
      </c>
      <c r="Q6" s="8">
        <v>3</v>
      </c>
      <c r="R6" s="8">
        <v>0</v>
      </c>
      <c r="S6" s="8">
        <v>5</v>
      </c>
      <c r="T6" s="8">
        <v>7</v>
      </c>
      <c r="U6" s="8">
        <f t="shared" si="1"/>
        <v>8</v>
      </c>
      <c r="V6" s="8">
        <f t="shared" si="2"/>
        <v>7</v>
      </c>
      <c r="W6" s="8" t="s">
        <v>161</v>
      </c>
      <c r="X6" s="8" t="s">
        <v>162</v>
      </c>
      <c r="Y6" s="8">
        <v>3</v>
      </c>
      <c r="Z6" s="8">
        <v>3</v>
      </c>
      <c r="AA6" s="8">
        <v>2</v>
      </c>
      <c r="AB6" s="8">
        <v>1</v>
      </c>
      <c r="AC6" s="8">
        <f t="shared" si="3"/>
        <v>5</v>
      </c>
      <c r="AD6" s="8">
        <f t="shared" si="4"/>
        <v>4</v>
      </c>
      <c r="AE6" s="8">
        <v>6</v>
      </c>
      <c r="AF6" s="8">
        <v>5</v>
      </c>
      <c r="AG6" s="8">
        <f t="shared" si="5"/>
        <v>13</v>
      </c>
      <c r="AH6" s="8">
        <f t="shared" si="6"/>
        <v>11</v>
      </c>
      <c r="AI6" s="8" t="s">
        <v>163</v>
      </c>
      <c r="AJ6" s="26" t="str">
        <f t="shared" si="7"/>
        <v>3</v>
      </c>
      <c r="AK6" s="19" t="s">
        <v>248</v>
      </c>
      <c r="AL6" s="6">
        <f>COUNTIF(AJ2:AJ100,"4")</f>
        <v>4</v>
      </c>
      <c r="AM6" s="23">
        <f>AL6/AL10</f>
        <v>0.13333333333333333</v>
      </c>
    </row>
    <row r="7" spans="1:39" ht="15.75" x14ac:dyDescent="0.25">
      <c r="A7" s="8" t="s">
        <v>72</v>
      </c>
      <c r="B7" s="8" t="s">
        <v>164</v>
      </c>
      <c r="C7" s="8" t="s">
        <v>26</v>
      </c>
      <c r="D7" s="9">
        <v>35211</v>
      </c>
      <c r="E7" s="8">
        <v>22</v>
      </c>
      <c r="F7" s="8" t="s">
        <v>27</v>
      </c>
      <c r="G7" s="6"/>
      <c r="H7" s="8">
        <v>57</v>
      </c>
      <c r="I7" s="8">
        <v>1.58</v>
      </c>
      <c r="J7" s="11">
        <f t="shared" si="0"/>
        <v>22.832879346258608</v>
      </c>
      <c r="K7" s="8">
        <v>0</v>
      </c>
      <c r="L7" s="8" t="s">
        <v>165</v>
      </c>
      <c r="M7" s="8" t="s">
        <v>166</v>
      </c>
      <c r="N7" s="8" t="s">
        <v>167</v>
      </c>
      <c r="O7" s="8" t="s">
        <v>45</v>
      </c>
      <c r="P7" s="8" t="s">
        <v>168</v>
      </c>
      <c r="Q7" s="8">
        <v>0</v>
      </c>
      <c r="R7" s="8">
        <v>0</v>
      </c>
      <c r="S7" s="8">
        <v>8</v>
      </c>
      <c r="T7" s="8">
        <v>5</v>
      </c>
      <c r="U7" s="8">
        <f t="shared" si="1"/>
        <v>8</v>
      </c>
      <c r="V7" s="8">
        <f t="shared" si="2"/>
        <v>5</v>
      </c>
      <c r="W7" s="8" t="s">
        <v>169</v>
      </c>
      <c r="X7" s="8" t="s">
        <v>170</v>
      </c>
      <c r="Y7" s="8">
        <v>4</v>
      </c>
      <c r="Z7" s="8">
        <v>3</v>
      </c>
      <c r="AA7" s="8">
        <v>2</v>
      </c>
      <c r="AB7" s="8">
        <v>0</v>
      </c>
      <c r="AC7" s="8">
        <f t="shared" si="3"/>
        <v>6</v>
      </c>
      <c r="AD7" s="8">
        <f t="shared" si="4"/>
        <v>3</v>
      </c>
      <c r="AE7" s="8">
        <v>6</v>
      </c>
      <c r="AF7" s="8">
        <v>4</v>
      </c>
      <c r="AG7" s="8">
        <f t="shared" si="5"/>
        <v>14</v>
      </c>
      <c r="AH7" s="8">
        <f t="shared" si="6"/>
        <v>8</v>
      </c>
      <c r="AI7" s="8" t="s">
        <v>63</v>
      </c>
      <c r="AJ7" s="26" t="str">
        <f t="shared" si="7"/>
        <v>5</v>
      </c>
      <c r="AK7" s="19" t="s">
        <v>249</v>
      </c>
      <c r="AL7" s="6">
        <f>COUNTIF(AJ2:AJ100,"5")</f>
        <v>15</v>
      </c>
      <c r="AM7" s="23">
        <f>AL7/AL10</f>
        <v>0.5</v>
      </c>
    </row>
    <row r="8" spans="1:39" ht="15.75" x14ac:dyDescent="0.25">
      <c r="A8" s="8" t="s">
        <v>72</v>
      </c>
      <c r="B8" s="8" t="s">
        <v>171</v>
      </c>
      <c r="C8" s="8" t="s">
        <v>26</v>
      </c>
      <c r="D8" s="9">
        <v>34166</v>
      </c>
      <c r="E8" s="8">
        <v>25</v>
      </c>
      <c r="F8" s="8" t="s">
        <v>27</v>
      </c>
      <c r="G8" s="6"/>
      <c r="H8" s="8">
        <v>66</v>
      </c>
      <c r="I8" s="8">
        <v>1.57</v>
      </c>
      <c r="J8" s="11">
        <f t="shared" si="0"/>
        <v>26.775934114974238</v>
      </c>
      <c r="K8" s="8">
        <v>6</v>
      </c>
      <c r="L8" s="8" t="s">
        <v>172</v>
      </c>
      <c r="M8" s="8">
        <v>0</v>
      </c>
      <c r="N8" s="8" t="s">
        <v>173</v>
      </c>
      <c r="O8" s="8" t="s">
        <v>146</v>
      </c>
      <c r="P8" s="8" t="s">
        <v>174</v>
      </c>
      <c r="Q8" s="8">
        <v>1</v>
      </c>
      <c r="R8" s="8">
        <v>0</v>
      </c>
      <c r="S8" s="8">
        <v>8</v>
      </c>
      <c r="T8" s="8">
        <v>6</v>
      </c>
      <c r="U8" s="8">
        <f t="shared" si="1"/>
        <v>9</v>
      </c>
      <c r="V8" s="8">
        <f t="shared" si="2"/>
        <v>6</v>
      </c>
      <c r="W8" s="8" t="s">
        <v>45</v>
      </c>
      <c r="X8" s="8" t="s">
        <v>175</v>
      </c>
      <c r="Y8" s="8">
        <v>0</v>
      </c>
      <c r="Z8" s="8">
        <v>0</v>
      </c>
      <c r="AA8" s="8">
        <v>7</v>
      </c>
      <c r="AB8" s="8">
        <v>3</v>
      </c>
      <c r="AC8" s="8">
        <f t="shared" si="3"/>
        <v>7</v>
      </c>
      <c r="AD8" s="8">
        <f t="shared" si="4"/>
        <v>3</v>
      </c>
      <c r="AE8" s="8">
        <v>7</v>
      </c>
      <c r="AF8" s="8">
        <v>4</v>
      </c>
      <c r="AG8" s="8">
        <f t="shared" si="5"/>
        <v>16</v>
      </c>
      <c r="AH8" s="8">
        <f t="shared" si="6"/>
        <v>9</v>
      </c>
      <c r="AI8" s="8" t="s">
        <v>63</v>
      </c>
      <c r="AJ8" s="26" t="str">
        <f t="shared" si="7"/>
        <v>5</v>
      </c>
      <c r="AK8" s="19" t="s">
        <v>250</v>
      </c>
      <c r="AL8" s="6">
        <f>COUNTIF(AJ2:AJ100,"6")</f>
        <v>8</v>
      </c>
      <c r="AM8" s="23">
        <f>AL8/AL10</f>
        <v>0.26666666666666666</v>
      </c>
    </row>
    <row r="9" spans="1:39" ht="15.75" x14ac:dyDescent="0.25">
      <c r="A9" s="8" t="s">
        <v>72</v>
      </c>
      <c r="B9" s="8" t="s">
        <v>176</v>
      </c>
      <c r="C9" s="8" t="s">
        <v>26</v>
      </c>
      <c r="D9" s="9">
        <v>35520</v>
      </c>
      <c r="E9" s="8">
        <v>21</v>
      </c>
      <c r="F9" s="8" t="s">
        <v>27</v>
      </c>
      <c r="G9" s="6"/>
      <c r="H9" s="6">
        <v>48</v>
      </c>
      <c r="I9" s="6">
        <v>1.57</v>
      </c>
      <c r="J9" s="11">
        <f t="shared" si="0"/>
        <v>19.473406629072173</v>
      </c>
      <c r="K9" s="8">
        <v>0</v>
      </c>
      <c r="L9" s="8" t="s">
        <v>177</v>
      </c>
      <c r="M9" s="8">
        <v>0</v>
      </c>
      <c r="N9" s="8" t="s">
        <v>178</v>
      </c>
      <c r="O9" s="8" t="s">
        <v>45</v>
      </c>
      <c r="P9" s="8" t="s">
        <v>179</v>
      </c>
      <c r="Q9" s="8">
        <v>0</v>
      </c>
      <c r="R9" s="8">
        <v>0</v>
      </c>
      <c r="S9" s="8">
        <v>4</v>
      </c>
      <c r="T9" s="8">
        <v>3</v>
      </c>
      <c r="U9" s="8">
        <f t="shared" si="1"/>
        <v>4</v>
      </c>
      <c r="V9" s="8">
        <f t="shared" si="2"/>
        <v>3</v>
      </c>
      <c r="W9" s="8" t="s">
        <v>45</v>
      </c>
      <c r="X9" s="8" t="s">
        <v>180</v>
      </c>
      <c r="Y9" s="8">
        <v>0</v>
      </c>
      <c r="Z9" s="8">
        <v>0</v>
      </c>
      <c r="AA9" s="8">
        <v>5</v>
      </c>
      <c r="AB9" s="8">
        <v>2</v>
      </c>
      <c r="AC9" s="8">
        <f t="shared" si="3"/>
        <v>5</v>
      </c>
      <c r="AD9" s="8">
        <f t="shared" si="4"/>
        <v>2</v>
      </c>
      <c r="AE9" s="8">
        <v>4</v>
      </c>
      <c r="AF9" s="8">
        <v>3</v>
      </c>
      <c r="AG9" s="8">
        <f t="shared" si="5"/>
        <v>9</v>
      </c>
      <c r="AH9" s="8">
        <f t="shared" si="6"/>
        <v>5</v>
      </c>
      <c r="AI9" s="8" t="s">
        <v>47</v>
      </c>
      <c r="AJ9" s="26" t="str">
        <f t="shared" si="7"/>
        <v>4</v>
      </c>
      <c r="AK9" s="19" t="s">
        <v>251</v>
      </c>
      <c r="AL9" s="6">
        <f>COUNTIF(AJ2:AJ100,"7")</f>
        <v>1</v>
      </c>
      <c r="AM9" s="23">
        <f>AL9/AL10</f>
        <v>3.3333333333333333E-2</v>
      </c>
    </row>
    <row r="10" spans="1:39" ht="15.75" x14ac:dyDescent="0.2">
      <c r="A10" s="8" t="s">
        <v>72</v>
      </c>
      <c r="B10" s="8" t="s">
        <v>181</v>
      </c>
      <c r="C10" s="8" t="s">
        <v>26</v>
      </c>
      <c r="D10" s="9">
        <v>36153</v>
      </c>
      <c r="E10" s="8">
        <v>20</v>
      </c>
      <c r="F10" s="8" t="s">
        <v>38</v>
      </c>
      <c r="G10" s="6"/>
      <c r="H10" s="8">
        <v>49</v>
      </c>
      <c r="I10" s="6">
        <v>1.59</v>
      </c>
      <c r="J10" s="11">
        <f t="shared" si="0"/>
        <v>19.382144693643447</v>
      </c>
      <c r="K10" s="8">
        <v>0</v>
      </c>
      <c r="L10" s="8" t="s">
        <v>182</v>
      </c>
      <c r="M10" s="8">
        <v>6.5</v>
      </c>
      <c r="N10" s="8" t="s">
        <v>183</v>
      </c>
      <c r="O10" s="8" t="s">
        <v>45</v>
      </c>
      <c r="P10" s="8" t="s">
        <v>184</v>
      </c>
      <c r="Q10" s="8">
        <v>0</v>
      </c>
      <c r="R10" s="8">
        <v>0</v>
      </c>
      <c r="S10" s="8">
        <v>14</v>
      </c>
      <c r="T10" s="8">
        <v>8</v>
      </c>
      <c r="U10" s="8">
        <f t="shared" si="1"/>
        <v>14</v>
      </c>
      <c r="V10" s="8">
        <f t="shared" si="2"/>
        <v>8</v>
      </c>
      <c r="W10" s="8" t="s">
        <v>111</v>
      </c>
      <c r="X10" s="8" t="s">
        <v>185</v>
      </c>
      <c r="Y10" s="8">
        <v>1</v>
      </c>
      <c r="Z10" s="8">
        <v>0</v>
      </c>
      <c r="AA10" s="8">
        <v>9</v>
      </c>
      <c r="AB10" s="8">
        <v>5</v>
      </c>
      <c r="AC10" s="8">
        <f t="shared" si="3"/>
        <v>10</v>
      </c>
      <c r="AD10" s="8">
        <f t="shared" si="4"/>
        <v>5</v>
      </c>
      <c r="AE10" s="8">
        <v>2</v>
      </c>
      <c r="AF10" s="8">
        <v>1</v>
      </c>
      <c r="AG10" s="8">
        <f t="shared" si="5"/>
        <v>24</v>
      </c>
      <c r="AH10" s="8">
        <f t="shared" si="6"/>
        <v>13</v>
      </c>
      <c r="AI10" s="8" t="s">
        <v>35</v>
      </c>
      <c r="AJ10" s="26" t="str">
        <f t="shared" si="7"/>
        <v>6</v>
      </c>
      <c r="AK10" s="22" t="s">
        <v>253</v>
      </c>
      <c r="AL10" s="6">
        <f>SUM(AL3:AL9)</f>
        <v>30</v>
      </c>
      <c r="AM10" s="23"/>
    </row>
    <row r="11" spans="1:39" x14ac:dyDescent="0.2">
      <c r="A11" s="8" t="s">
        <v>72</v>
      </c>
      <c r="B11" s="10" t="s">
        <v>233</v>
      </c>
      <c r="C11" s="8" t="s">
        <v>26</v>
      </c>
      <c r="D11" s="9">
        <v>35866</v>
      </c>
      <c r="E11" s="8">
        <v>21</v>
      </c>
      <c r="F11" s="8" t="s">
        <v>27</v>
      </c>
      <c r="G11" s="8" t="s">
        <v>49</v>
      </c>
      <c r="H11" s="8">
        <v>56</v>
      </c>
      <c r="I11" s="8">
        <v>1.56</v>
      </c>
      <c r="J11" s="11">
        <f t="shared" si="0"/>
        <v>23.011176857330703</v>
      </c>
      <c r="K11" s="8">
        <v>0</v>
      </c>
      <c r="L11" s="8" t="s">
        <v>186</v>
      </c>
      <c r="M11" s="8" t="s">
        <v>187</v>
      </c>
      <c r="N11" s="8" t="s">
        <v>188</v>
      </c>
      <c r="O11" s="8" t="s">
        <v>189</v>
      </c>
      <c r="P11" s="8" t="s">
        <v>190</v>
      </c>
      <c r="Q11" s="8">
        <v>0</v>
      </c>
      <c r="R11" s="8">
        <v>2</v>
      </c>
      <c r="S11" s="8">
        <v>5</v>
      </c>
      <c r="T11" s="8">
        <v>3</v>
      </c>
      <c r="U11" s="8">
        <f t="shared" si="1"/>
        <v>5</v>
      </c>
      <c r="V11" s="8">
        <f t="shared" si="2"/>
        <v>5</v>
      </c>
      <c r="W11" s="8" t="s">
        <v>191</v>
      </c>
      <c r="X11" s="8" t="s">
        <v>192</v>
      </c>
      <c r="Y11" s="8">
        <v>2</v>
      </c>
      <c r="Z11" s="8">
        <v>2</v>
      </c>
      <c r="AA11" s="8">
        <v>2</v>
      </c>
      <c r="AB11" s="8">
        <v>2</v>
      </c>
      <c r="AC11" s="8">
        <f t="shared" si="3"/>
        <v>4</v>
      </c>
      <c r="AD11" s="8">
        <f t="shared" si="4"/>
        <v>4</v>
      </c>
      <c r="AE11" s="8">
        <v>2</v>
      </c>
      <c r="AF11" s="8">
        <v>1</v>
      </c>
      <c r="AG11" s="8">
        <f t="shared" si="5"/>
        <v>9</v>
      </c>
      <c r="AH11" s="8">
        <f t="shared" si="6"/>
        <v>9</v>
      </c>
      <c r="AI11" s="8" t="s">
        <v>63</v>
      </c>
      <c r="AJ11" s="26" t="str">
        <f t="shared" si="7"/>
        <v>5</v>
      </c>
    </row>
    <row r="12" spans="1:39" ht="16.5" customHeight="1" x14ac:dyDescent="0.2">
      <c r="A12" s="8" t="s">
        <v>24</v>
      </c>
      <c r="B12" s="8" t="s">
        <v>25</v>
      </c>
      <c r="C12" s="8" t="s">
        <v>26</v>
      </c>
      <c r="D12" s="9">
        <v>35400</v>
      </c>
      <c r="E12" s="8">
        <v>22</v>
      </c>
      <c r="F12" s="8" t="s">
        <v>27</v>
      </c>
      <c r="G12" s="6"/>
      <c r="H12" s="8">
        <v>50</v>
      </c>
      <c r="I12" s="6">
        <v>1.6</v>
      </c>
      <c r="J12" s="11">
        <f>H12/I12^2</f>
        <v>19.531249999999996</v>
      </c>
      <c r="K12" s="8">
        <v>5.5</v>
      </c>
      <c r="L12" s="8" t="s">
        <v>28</v>
      </c>
      <c r="M12" s="8" t="s">
        <v>29</v>
      </c>
      <c r="N12" s="8" t="s">
        <v>30</v>
      </c>
      <c r="O12" s="8" t="s">
        <v>31</v>
      </c>
      <c r="P12" s="7" t="s">
        <v>32</v>
      </c>
      <c r="Q12" s="7">
        <v>1</v>
      </c>
      <c r="R12" s="7">
        <v>0</v>
      </c>
      <c r="S12" s="7">
        <v>5</v>
      </c>
      <c r="T12" s="7">
        <v>5</v>
      </c>
      <c r="U12" s="8">
        <f>SUM(Q12,S12)</f>
        <v>6</v>
      </c>
      <c r="V12" s="8">
        <f t="shared" si="2"/>
        <v>5</v>
      </c>
      <c r="W12" s="7" t="s">
        <v>33</v>
      </c>
      <c r="X12" s="7" t="s">
        <v>34</v>
      </c>
      <c r="Y12" s="7">
        <v>3</v>
      </c>
      <c r="Z12" s="7">
        <v>0</v>
      </c>
      <c r="AA12" s="7">
        <v>4</v>
      </c>
      <c r="AB12" s="7">
        <v>4</v>
      </c>
      <c r="AC12" s="8">
        <f t="shared" si="3"/>
        <v>7</v>
      </c>
      <c r="AD12" s="8">
        <f t="shared" si="4"/>
        <v>4</v>
      </c>
      <c r="AE12" s="8">
        <v>5</v>
      </c>
      <c r="AF12" s="8">
        <v>2</v>
      </c>
      <c r="AG12" s="8">
        <f t="shared" si="5"/>
        <v>13</v>
      </c>
      <c r="AH12" s="8">
        <f t="shared" si="6"/>
        <v>9</v>
      </c>
      <c r="AI12" s="8" t="s">
        <v>35</v>
      </c>
      <c r="AJ12" s="26" t="str">
        <f t="shared" si="7"/>
        <v>6</v>
      </c>
    </row>
    <row r="13" spans="1:39" x14ac:dyDescent="0.2">
      <c r="A13" s="8" t="s">
        <v>24</v>
      </c>
      <c r="B13" s="8" t="s">
        <v>64</v>
      </c>
      <c r="C13" s="8" t="s">
        <v>26</v>
      </c>
      <c r="D13" s="9">
        <v>33756</v>
      </c>
      <c r="E13" s="8">
        <v>27</v>
      </c>
      <c r="F13" s="8" t="s">
        <v>27</v>
      </c>
      <c r="G13" s="6"/>
      <c r="H13" s="8">
        <v>48</v>
      </c>
      <c r="I13" s="8">
        <v>1.54</v>
      </c>
      <c r="J13" s="11">
        <f t="shared" ref="J13:J21" si="8">H13/I13^2</f>
        <v>20.239500758981279</v>
      </c>
      <c r="K13" s="8" t="s">
        <v>65</v>
      </c>
      <c r="L13" s="8" t="s">
        <v>66</v>
      </c>
      <c r="M13" s="8" t="s">
        <v>67</v>
      </c>
      <c r="N13" s="8">
        <v>8</v>
      </c>
      <c r="O13" s="8" t="s">
        <v>68</v>
      </c>
      <c r="P13" s="8" t="s">
        <v>69</v>
      </c>
      <c r="Q13" s="8">
        <v>2</v>
      </c>
      <c r="R13" s="8">
        <v>0</v>
      </c>
      <c r="S13" s="8">
        <v>3</v>
      </c>
      <c r="T13" s="8">
        <v>1</v>
      </c>
      <c r="U13" s="8">
        <f t="shared" si="1"/>
        <v>5</v>
      </c>
      <c r="V13" s="8">
        <f t="shared" si="2"/>
        <v>1</v>
      </c>
      <c r="W13" s="8" t="s">
        <v>70</v>
      </c>
      <c r="X13" s="8" t="s">
        <v>71</v>
      </c>
      <c r="Y13" s="8">
        <v>2</v>
      </c>
      <c r="Z13" s="8">
        <v>0</v>
      </c>
      <c r="AA13" s="8">
        <v>1</v>
      </c>
      <c r="AB13" s="8">
        <v>3</v>
      </c>
      <c r="AC13" s="8">
        <f t="shared" si="3"/>
        <v>3</v>
      </c>
      <c r="AD13" s="8">
        <f t="shared" si="4"/>
        <v>3</v>
      </c>
      <c r="AE13" s="8">
        <v>4</v>
      </c>
      <c r="AF13" s="8">
        <v>2</v>
      </c>
      <c r="AG13" s="8">
        <f t="shared" si="5"/>
        <v>8</v>
      </c>
      <c r="AH13" s="8">
        <f t="shared" si="6"/>
        <v>4</v>
      </c>
      <c r="AI13" s="8" t="s">
        <v>35</v>
      </c>
      <c r="AJ13" s="26" t="str">
        <f t="shared" si="7"/>
        <v>6</v>
      </c>
    </row>
    <row r="14" spans="1:39" x14ac:dyDescent="0.2">
      <c r="A14" s="8" t="s">
        <v>24</v>
      </c>
      <c r="B14" s="8" t="s">
        <v>95</v>
      </c>
      <c r="C14" s="8" t="s">
        <v>26</v>
      </c>
      <c r="D14" s="9">
        <v>35899</v>
      </c>
      <c r="E14" s="8">
        <v>21</v>
      </c>
      <c r="F14" s="8" t="s">
        <v>27</v>
      </c>
      <c r="G14" s="6"/>
      <c r="H14" s="8">
        <v>56</v>
      </c>
      <c r="I14" s="8">
        <v>1.53</v>
      </c>
      <c r="J14" s="11">
        <f t="shared" si="8"/>
        <v>23.92242299970097</v>
      </c>
      <c r="K14" s="8">
        <v>0</v>
      </c>
      <c r="L14" s="8" t="s">
        <v>96</v>
      </c>
      <c r="M14" s="8">
        <v>0</v>
      </c>
      <c r="N14" s="8" t="s">
        <v>97</v>
      </c>
      <c r="O14" s="8" t="s">
        <v>45</v>
      </c>
      <c r="P14" s="8" t="s">
        <v>98</v>
      </c>
      <c r="Q14" s="8">
        <v>0</v>
      </c>
      <c r="R14" s="8">
        <v>0</v>
      </c>
      <c r="S14" s="8">
        <v>7</v>
      </c>
      <c r="T14" s="8">
        <v>3</v>
      </c>
      <c r="U14" s="8">
        <f t="shared" si="1"/>
        <v>7</v>
      </c>
      <c r="V14" s="8">
        <f t="shared" si="2"/>
        <v>3</v>
      </c>
      <c r="W14" s="8" t="s">
        <v>45</v>
      </c>
      <c r="X14" s="8" t="s">
        <v>99</v>
      </c>
      <c r="Y14" s="8">
        <v>0</v>
      </c>
      <c r="Z14" s="8">
        <v>0</v>
      </c>
      <c r="AA14" s="8">
        <v>6</v>
      </c>
      <c r="AB14" s="8">
        <v>1</v>
      </c>
      <c r="AC14" s="8">
        <f t="shared" si="3"/>
        <v>6</v>
      </c>
      <c r="AD14" s="8">
        <f t="shared" si="4"/>
        <v>1</v>
      </c>
      <c r="AE14" s="8">
        <v>5</v>
      </c>
      <c r="AF14" s="8">
        <v>2</v>
      </c>
      <c r="AG14" s="8">
        <f t="shared" si="5"/>
        <v>13</v>
      </c>
      <c r="AH14" s="8">
        <f t="shared" si="6"/>
        <v>4</v>
      </c>
      <c r="AI14" s="8" t="s">
        <v>63</v>
      </c>
      <c r="AJ14" s="26" t="str">
        <f t="shared" si="7"/>
        <v>5</v>
      </c>
    </row>
    <row r="15" spans="1:39" x14ac:dyDescent="0.2">
      <c r="A15" s="8" t="s">
        <v>24</v>
      </c>
      <c r="B15" s="8" t="s">
        <v>107</v>
      </c>
      <c r="C15" s="8" t="s">
        <v>26</v>
      </c>
      <c r="D15" s="6"/>
      <c r="E15" s="8">
        <v>23</v>
      </c>
      <c r="F15" s="8" t="s">
        <v>27</v>
      </c>
      <c r="G15" s="8" t="s">
        <v>108</v>
      </c>
      <c r="H15" s="8">
        <v>66</v>
      </c>
      <c r="I15" s="8">
        <v>1.7</v>
      </c>
      <c r="J15" s="11">
        <f t="shared" si="8"/>
        <v>22.837370242214536</v>
      </c>
      <c r="K15" s="8">
        <v>6.5</v>
      </c>
      <c r="L15" s="8" t="s">
        <v>109</v>
      </c>
      <c r="M15" s="8">
        <v>6.5</v>
      </c>
      <c r="N15" s="8" t="s">
        <v>110</v>
      </c>
      <c r="O15" s="8" t="s">
        <v>111</v>
      </c>
      <c r="P15" s="8" t="s">
        <v>62</v>
      </c>
      <c r="Q15" s="8">
        <v>1</v>
      </c>
      <c r="R15" s="8">
        <v>0</v>
      </c>
      <c r="S15" s="8">
        <v>6</v>
      </c>
      <c r="T15" s="8">
        <v>3</v>
      </c>
      <c r="U15" s="8">
        <f t="shared" si="1"/>
        <v>7</v>
      </c>
      <c r="V15" s="8">
        <f t="shared" si="2"/>
        <v>3</v>
      </c>
      <c r="W15" s="8" t="s">
        <v>111</v>
      </c>
      <c r="X15" s="8" t="s">
        <v>112</v>
      </c>
      <c r="Y15" s="8">
        <v>1</v>
      </c>
      <c r="Z15" s="8">
        <v>0</v>
      </c>
      <c r="AA15" s="8">
        <v>4</v>
      </c>
      <c r="AB15" s="8">
        <v>5</v>
      </c>
      <c r="AC15" s="8">
        <f t="shared" si="3"/>
        <v>5</v>
      </c>
      <c r="AD15" s="8">
        <f t="shared" si="4"/>
        <v>5</v>
      </c>
      <c r="AE15" s="8">
        <v>6</v>
      </c>
      <c r="AF15" s="8">
        <v>4</v>
      </c>
      <c r="AG15" s="8">
        <f t="shared" si="5"/>
        <v>12</v>
      </c>
      <c r="AH15" s="8">
        <f t="shared" si="6"/>
        <v>8</v>
      </c>
      <c r="AI15" s="8" t="s">
        <v>63</v>
      </c>
      <c r="AJ15" s="26" t="str">
        <f t="shared" si="7"/>
        <v>5</v>
      </c>
    </row>
    <row r="16" spans="1:39" x14ac:dyDescent="0.2">
      <c r="A16" s="8" t="s">
        <v>24</v>
      </c>
      <c r="B16" s="8" t="s">
        <v>113</v>
      </c>
      <c r="C16" s="8" t="s">
        <v>26</v>
      </c>
      <c r="D16" s="9">
        <v>34038</v>
      </c>
      <c r="E16" s="8">
        <v>26</v>
      </c>
      <c r="F16" s="8" t="s">
        <v>27</v>
      </c>
      <c r="G16" s="8" t="s">
        <v>39</v>
      </c>
      <c r="H16" s="8">
        <v>56</v>
      </c>
      <c r="I16" s="8">
        <v>1.52</v>
      </c>
      <c r="J16" s="11">
        <f t="shared" si="8"/>
        <v>24.238227146814403</v>
      </c>
      <c r="K16" s="8">
        <v>0</v>
      </c>
      <c r="L16" s="8" t="s">
        <v>114</v>
      </c>
      <c r="M16" s="8">
        <v>0</v>
      </c>
      <c r="N16" s="8" t="s">
        <v>115</v>
      </c>
      <c r="O16" s="8" t="s">
        <v>45</v>
      </c>
      <c r="P16" s="8" t="s">
        <v>116</v>
      </c>
      <c r="Q16" s="8">
        <v>0</v>
      </c>
      <c r="R16" s="8">
        <v>0</v>
      </c>
      <c r="S16" s="8">
        <v>5</v>
      </c>
      <c r="T16" s="8">
        <v>1</v>
      </c>
      <c r="U16" s="8">
        <f t="shared" si="1"/>
        <v>5</v>
      </c>
      <c r="V16" s="8">
        <f t="shared" si="2"/>
        <v>1</v>
      </c>
      <c r="W16" s="8" t="s">
        <v>45</v>
      </c>
      <c r="X16" s="8" t="s">
        <v>117</v>
      </c>
      <c r="Y16" s="8">
        <v>0</v>
      </c>
      <c r="Z16" s="8">
        <v>0</v>
      </c>
      <c r="AA16" s="8">
        <v>6</v>
      </c>
      <c r="AB16" s="8">
        <v>4</v>
      </c>
      <c r="AC16" s="8">
        <f t="shared" si="3"/>
        <v>6</v>
      </c>
      <c r="AD16" s="8">
        <f t="shared" si="4"/>
        <v>4</v>
      </c>
      <c r="AE16" s="8">
        <v>2</v>
      </c>
      <c r="AF16" s="8">
        <v>1</v>
      </c>
      <c r="AG16" s="8">
        <f t="shared" si="5"/>
        <v>11</v>
      </c>
      <c r="AH16" s="8">
        <f t="shared" si="6"/>
        <v>5</v>
      </c>
      <c r="AI16" s="8" t="s">
        <v>118</v>
      </c>
      <c r="AJ16" s="26" t="str">
        <f t="shared" si="7"/>
        <v>7</v>
      </c>
    </row>
    <row r="17" spans="1:36" x14ac:dyDescent="0.2">
      <c r="A17" s="8" t="s">
        <v>24</v>
      </c>
      <c r="B17" s="8" t="s">
        <v>119</v>
      </c>
      <c r="C17" s="8" t="s">
        <v>26</v>
      </c>
      <c r="D17" s="9">
        <v>35297</v>
      </c>
      <c r="E17" s="8">
        <v>22</v>
      </c>
      <c r="F17" s="8" t="s">
        <v>27</v>
      </c>
      <c r="G17" s="6"/>
      <c r="H17" s="8">
        <v>69</v>
      </c>
      <c r="I17" s="8">
        <v>1.62</v>
      </c>
      <c r="J17" s="11">
        <f t="shared" si="8"/>
        <v>26.291723822588015</v>
      </c>
      <c r="K17" s="8" t="s">
        <v>120</v>
      </c>
      <c r="L17" s="8" t="s">
        <v>121</v>
      </c>
      <c r="M17" s="8" t="s">
        <v>122</v>
      </c>
      <c r="N17" s="8" t="s">
        <v>123</v>
      </c>
      <c r="O17" s="8" t="s">
        <v>124</v>
      </c>
      <c r="P17" s="8" t="s">
        <v>125</v>
      </c>
      <c r="Q17" s="8">
        <v>2</v>
      </c>
      <c r="R17" s="8">
        <v>0</v>
      </c>
      <c r="S17" s="8">
        <v>12</v>
      </c>
      <c r="T17" s="8">
        <v>5</v>
      </c>
      <c r="U17" s="8">
        <f t="shared" si="1"/>
        <v>14</v>
      </c>
      <c r="V17" s="8">
        <f t="shared" si="2"/>
        <v>5</v>
      </c>
      <c r="W17" s="8" t="s">
        <v>126</v>
      </c>
      <c r="X17" s="8" t="s">
        <v>127</v>
      </c>
      <c r="Y17" s="8">
        <v>3</v>
      </c>
      <c r="Z17" s="8">
        <v>0</v>
      </c>
      <c r="AA17" s="8">
        <v>10</v>
      </c>
      <c r="AB17" s="8">
        <v>5</v>
      </c>
      <c r="AC17" s="8">
        <f t="shared" si="3"/>
        <v>13</v>
      </c>
      <c r="AD17" s="8">
        <f t="shared" si="4"/>
        <v>5</v>
      </c>
      <c r="AE17" s="8">
        <v>3</v>
      </c>
      <c r="AF17" s="6">
        <v>2</v>
      </c>
      <c r="AG17" s="8">
        <f t="shared" si="5"/>
        <v>27</v>
      </c>
      <c r="AH17" s="8">
        <f t="shared" si="6"/>
        <v>10</v>
      </c>
      <c r="AI17" s="8" t="s">
        <v>63</v>
      </c>
      <c r="AJ17" s="26" t="str">
        <f t="shared" si="7"/>
        <v>5</v>
      </c>
    </row>
    <row r="18" spans="1:36" x14ac:dyDescent="0.2">
      <c r="A18" s="8" t="s">
        <v>24</v>
      </c>
      <c r="B18" s="8" t="s">
        <v>135</v>
      </c>
      <c r="C18" s="8" t="s">
        <v>26</v>
      </c>
      <c r="D18" s="9">
        <v>33841</v>
      </c>
      <c r="E18" s="8">
        <v>26</v>
      </c>
      <c r="F18" s="8" t="s">
        <v>27</v>
      </c>
      <c r="G18" s="6"/>
      <c r="H18" s="8">
        <v>58</v>
      </c>
      <c r="I18" s="8">
        <v>1.5</v>
      </c>
      <c r="J18" s="11">
        <f t="shared" si="8"/>
        <v>25.777777777777779</v>
      </c>
      <c r="K18" s="8">
        <v>0</v>
      </c>
      <c r="L18" s="8" t="s">
        <v>136</v>
      </c>
      <c r="M18" s="8">
        <v>0</v>
      </c>
      <c r="N18" s="8" t="s">
        <v>137</v>
      </c>
      <c r="O18" s="8" t="s">
        <v>45</v>
      </c>
      <c r="P18" s="8" t="s">
        <v>138</v>
      </c>
      <c r="Q18" s="8">
        <v>0</v>
      </c>
      <c r="R18" s="8">
        <v>0</v>
      </c>
      <c r="S18" s="8">
        <v>7</v>
      </c>
      <c r="T18" s="8">
        <v>6</v>
      </c>
      <c r="U18" s="8">
        <f t="shared" si="1"/>
        <v>7</v>
      </c>
      <c r="V18" s="8">
        <f t="shared" si="2"/>
        <v>6</v>
      </c>
      <c r="W18" s="8" t="s">
        <v>45</v>
      </c>
      <c r="X18" s="8" t="s">
        <v>139</v>
      </c>
      <c r="Y18" s="8">
        <v>0</v>
      </c>
      <c r="Z18" s="8">
        <v>0</v>
      </c>
      <c r="AA18" s="8">
        <v>8</v>
      </c>
      <c r="AB18" s="8">
        <v>6</v>
      </c>
      <c r="AC18" s="8">
        <f t="shared" si="3"/>
        <v>8</v>
      </c>
      <c r="AD18" s="8">
        <f t="shared" si="4"/>
        <v>6</v>
      </c>
      <c r="AE18" s="8">
        <v>7</v>
      </c>
      <c r="AF18" s="8">
        <v>4</v>
      </c>
      <c r="AG18" s="8">
        <f t="shared" si="5"/>
        <v>15</v>
      </c>
      <c r="AH18" s="8">
        <f t="shared" si="6"/>
        <v>12</v>
      </c>
      <c r="AI18" s="8" t="s">
        <v>63</v>
      </c>
      <c r="AJ18" s="26" t="str">
        <f t="shared" si="7"/>
        <v>5</v>
      </c>
    </row>
    <row r="19" spans="1:36" x14ac:dyDescent="0.2">
      <c r="A19" s="8" t="s">
        <v>24</v>
      </c>
      <c r="B19" s="8" t="s">
        <v>140</v>
      </c>
      <c r="C19" s="8" t="s">
        <v>26</v>
      </c>
      <c r="D19" s="9">
        <v>35179</v>
      </c>
      <c r="E19" s="8">
        <v>22</v>
      </c>
      <c r="F19" s="8" t="s">
        <v>38</v>
      </c>
      <c r="G19" s="6"/>
      <c r="H19" s="6">
        <v>64</v>
      </c>
      <c r="I19" s="6">
        <v>1.65</v>
      </c>
      <c r="J19" s="11">
        <f t="shared" si="8"/>
        <v>23.507805325987146</v>
      </c>
      <c r="K19" s="8">
        <v>0</v>
      </c>
      <c r="L19" s="8" t="s">
        <v>141</v>
      </c>
      <c r="M19" s="8">
        <v>0</v>
      </c>
      <c r="N19" s="8" t="s">
        <v>142</v>
      </c>
      <c r="O19" s="8" t="s">
        <v>45</v>
      </c>
      <c r="P19" s="8" t="s">
        <v>143</v>
      </c>
      <c r="Q19" s="8">
        <v>0</v>
      </c>
      <c r="R19" s="8">
        <v>0</v>
      </c>
      <c r="S19" s="8">
        <v>5</v>
      </c>
      <c r="T19" s="8">
        <v>2</v>
      </c>
      <c r="U19" s="8">
        <f t="shared" si="1"/>
        <v>5</v>
      </c>
      <c r="V19" s="8">
        <f t="shared" si="2"/>
        <v>2</v>
      </c>
      <c r="W19" s="8" t="s">
        <v>45</v>
      </c>
      <c r="X19" s="8" t="s">
        <v>99</v>
      </c>
      <c r="Y19" s="8">
        <v>0</v>
      </c>
      <c r="Z19" s="8">
        <v>0</v>
      </c>
      <c r="AA19" s="8">
        <v>6</v>
      </c>
      <c r="AB19" s="8">
        <v>5</v>
      </c>
      <c r="AC19" s="8">
        <f t="shared" si="3"/>
        <v>6</v>
      </c>
      <c r="AD19" s="8">
        <f t="shared" si="4"/>
        <v>5</v>
      </c>
      <c r="AE19" s="8">
        <v>2</v>
      </c>
      <c r="AF19" s="8">
        <v>1</v>
      </c>
      <c r="AG19" s="8">
        <f t="shared" si="5"/>
        <v>11</v>
      </c>
      <c r="AH19" s="8">
        <f t="shared" si="6"/>
        <v>7</v>
      </c>
      <c r="AI19" s="8" t="s">
        <v>63</v>
      </c>
      <c r="AJ19" s="26" t="str">
        <f t="shared" si="7"/>
        <v>5</v>
      </c>
    </row>
    <row r="20" spans="1:36" x14ac:dyDescent="0.2">
      <c r="A20" s="8" t="s">
        <v>24</v>
      </c>
      <c r="B20" s="8" t="s">
        <v>144</v>
      </c>
      <c r="C20" s="8" t="s">
        <v>26</v>
      </c>
      <c r="D20" s="9">
        <v>31673</v>
      </c>
      <c r="E20" s="8">
        <v>32</v>
      </c>
      <c r="F20" s="8" t="s">
        <v>27</v>
      </c>
      <c r="G20" s="6"/>
      <c r="H20" s="8">
        <v>90</v>
      </c>
      <c r="I20" s="8">
        <v>1.59</v>
      </c>
      <c r="J20" s="11">
        <f t="shared" si="8"/>
        <v>35.599857600569592</v>
      </c>
      <c r="K20" s="8">
        <v>0</v>
      </c>
      <c r="L20" s="8">
        <v>14.9</v>
      </c>
      <c r="M20" s="8">
        <v>0</v>
      </c>
      <c r="N20" s="8" t="s">
        <v>145</v>
      </c>
      <c r="O20" s="8" t="s">
        <v>45</v>
      </c>
      <c r="P20" s="8" t="s">
        <v>146</v>
      </c>
      <c r="Q20" s="8">
        <v>0</v>
      </c>
      <c r="R20" s="8">
        <v>0</v>
      </c>
      <c r="S20" s="8">
        <v>1</v>
      </c>
      <c r="T20" s="8">
        <v>0</v>
      </c>
      <c r="U20" s="8">
        <f t="shared" si="1"/>
        <v>1</v>
      </c>
      <c r="V20" s="8">
        <f t="shared" si="2"/>
        <v>0</v>
      </c>
      <c r="W20" s="8" t="s">
        <v>45</v>
      </c>
      <c r="X20" s="8" t="s">
        <v>106</v>
      </c>
      <c r="Y20" s="8">
        <v>0</v>
      </c>
      <c r="Z20" s="8">
        <v>0</v>
      </c>
      <c r="AA20" s="8">
        <v>4</v>
      </c>
      <c r="AB20" s="8">
        <v>2</v>
      </c>
      <c r="AC20" s="8">
        <f t="shared" si="3"/>
        <v>4</v>
      </c>
      <c r="AD20" s="8">
        <f t="shared" si="4"/>
        <v>2</v>
      </c>
      <c r="AE20" s="8">
        <v>4</v>
      </c>
      <c r="AF20" s="8">
        <v>3</v>
      </c>
      <c r="AG20" s="8">
        <f t="shared" si="5"/>
        <v>5</v>
      </c>
      <c r="AH20" s="8">
        <f t="shared" si="6"/>
        <v>2</v>
      </c>
      <c r="AI20" s="8" t="s">
        <v>63</v>
      </c>
      <c r="AJ20" s="26" t="str">
        <f t="shared" si="7"/>
        <v>5</v>
      </c>
    </row>
    <row r="21" spans="1:36" x14ac:dyDescent="0.2">
      <c r="A21" s="8" t="s">
        <v>24</v>
      </c>
      <c r="B21" s="8" t="s">
        <v>147</v>
      </c>
      <c r="C21" s="8" t="s">
        <v>26</v>
      </c>
      <c r="D21" s="9">
        <v>32525</v>
      </c>
      <c r="E21" s="8">
        <v>30</v>
      </c>
      <c r="F21" s="8" t="s">
        <v>27</v>
      </c>
      <c r="G21" s="6"/>
      <c r="H21" s="8">
        <v>48</v>
      </c>
      <c r="I21" s="8">
        <v>1.49</v>
      </c>
      <c r="J21" s="11">
        <f t="shared" si="8"/>
        <v>21.620647718571234</v>
      </c>
      <c r="K21" s="8" t="s">
        <v>148</v>
      </c>
      <c r="L21" s="8" t="s">
        <v>149</v>
      </c>
      <c r="M21" s="8" t="s">
        <v>150</v>
      </c>
      <c r="N21" s="8" t="s">
        <v>151</v>
      </c>
      <c r="O21" s="8" t="s">
        <v>132</v>
      </c>
      <c r="P21" s="8" t="s">
        <v>152</v>
      </c>
      <c r="Q21" s="8">
        <v>2</v>
      </c>
      <c r="R21" s="8">
        <v>0</v>
      </c>
      <c r="S21" s="8">
        <v>7</v>
      </c>
      <c r="T21" s="8">
        <v>7</v>
      </c>
      <c r="U21" s="8">
        <f t="shared" si="1"/>
        <v>9</v>
      </c>
      <c r="V21" s="8">
        <f t="shared" si="2"/>
        <v>7</v>
      </c>
      <c r="W21" s="8" t="s">
        <v>104</v>
      </c>
      <c r="X21" s="8" t="s">
        <v>153</v>
      </c>
      <c r="Y21" s="8">
        <v>3</v>
      </c>
      <c r="Z21" s="8">
        <v>0</v>
      </c>
      <c r="AA21" s="8">
        <v>6</v>
      </c>
      <c r="AB21" s="8">
        <v>6</v>
      </c>
      <c r="AC21" s="8">
        <f t="shared" si="3"/>
        <v>9</v>
      </c>
      <c r="AD21" s="8">
        <f t="shared" si="4"/>
        <v>6</v>
      </c>
      <c r="AE21" s="8">
        <v>4</v>
      </c>
      <c r="AF21" s="8">
        <v>5</v>
      </c>
      <c r="AG21" s="8">
        <f t="shared" si="5"/>
        <v>18</v>
      </c>
      <c r="AH21" s="8">
        <f t="shared" si="6"/>
        <v>13</v>
      </c>
      <c r="AI21" s="8" t="s">
        <v>47</v>
      </c>
      <c r="AJ21" s="26" t="str">
        <f t="shared" si="7"/>
        <v>4</v>
      </c>
    </row>
    <row r="22" spans="1:36" x14ac:dyDescent="0.2">
      <c r="A22" s="8" t="s">
        <v>36</v>
      </c>
      <c r="B22" s="8" t="s">
        <v>37</v>
      </c>
      <c r="C22" s="8" t="s">
        <v>26</v>
      </c>
      <c r="D22" s="9">
        <v>33911</v>
      </c>
      <c r="E22" s="8">
        <v>26</v>
      </c>
      <c r="F22" s="8" t="s">
        <v>38</v>
      </c>
      <c r="G22" s="8" t="s">
        <v>39</v>
      </c>
      <c r="H22" s="8">
        <v>95</v>
      </c>
      <c r="I22" s="8">
        <v>1.67</v>
      </c>
      <c r="J22" s="12">
        <f>H22/I22^2</f>
        <v>34.063609308329447</v>
      </c>
      <c r="K22" s="8" t="s">
        <v>40</v>
      </c>
      <c r="L22" s="8" t="s">
        <v>41</v>
      </c>
      <c r="M22" s="8">
        <v>0</v>
      </c>
      <c r="N22" s="8" t="s">
        <v>42</v>
      </c>
      <c r="O22" s="8" t="s">
        <v>43</v>
      </c>
      <c r="P22" s="8" t="s">
        <v>44</v>
      </c>
      <c r="Q22" s="8">
        <v>5</v>
      </c>
      <c r="R22" s="8">
        <v>3</v>
      </c>
      <c r="S22" s="8">
        <v>5</v>
      </c>
      <c r="T22" s="8">
        <v>7</v>
      </c>
      <c r="U22" s="8">
        <f>SUM(Q22,S22)</f>
        <v>10</v>
      </c>
      <c r="V22" s="8">
        <f t="shared" si="2"/>
        <v>10</v>
      </c>
      <c r="W22" s="8" t="s">
        <v>45</v>
      </c>
      <c r="X22" s="8" t="s">
        <v>46</v>
      </c>
      <c r="Y22" s="8">
        <v>0</v>
      </c>
      <c r="Z22" s="8">
        <v>0</v>
      </c>
      <c r="AA22" s="8">
        <v>8</v>
      </c>
      <c r="AB22" s="8">
        <v>8</v>
      </c>
      <c r="AC22" s="8">
        <f t="shared" si="3"/>
        <v>8</v>
      </c>
      <c r="AD22" s="8">
        <f t="shared" si="4"/>
        <v>8</v>
      </c>
      <c r="AE22" s="8">
        <v>6</v>
      </c>
      <c r="AF22" s="8">
        <v>6</v>
      </c>
      <c r="AG22" s="8">
        <f t="shared" si="5"/>
        <v>18</v>
      </c>
      <c r="AH22" s="8">
        <f t="shared" si="6"/>
        <v>18</v>
      </c>
      <c r="AI22" s="8" t="s">
        <v>47</v>
      </c>
      <c r="AJ22" s="26" t="str">
        <f t="shared" si="7"/>
        <v>4</v>
      </c>
    </row>
    <row r="23" spans="1:36" x14ac:dyDescent="0.2">
      <c r="A23" s="8" t="s">
        <v>36</v>
      </c>
      <c r="B23" s="8" t="s">
        <v>48</v>
      </c>
      <c r="C23" s="8" t="s">
        <v>26</v>
      </c>
      <c r="D23" s="9">
        <v>34074</v>
      </c>
      <c r="E23" s="8">
        <v>26</v>
      </c>
      <c r="F23" s="8" t="s">
        <v>38</v>
      </c>
      <c r="G23" s="8" t="s">
        <v>49</v>
      </c>
      <c r="H23" s="8">
        <v>89</v>
      </c>
      <c r="I23" s="8">
        <v>1.6</v>
      </c>
      <c r="J23" s="12">
        <f t="shared" ref="J23:J31" si="9">H23/I23^2</f>
        <v>34.765624999999993</v>
      </c>
      <c r="K23" s="8" t="s">
        <v>50</v>
      </c>
      <c r="L23" s="8">
        <v>6.5</v>
      </c>
      <c r="M23" s="8">
        <v>6.5</v>
      </c>
      <c r="N23" s="8" t="s">
        <v>51</v>
      </c>
      <c r="O23" s="8" t="s">
        <v>52</v>
      </c>
      <c r="P23" s="8" t="s">
        <v>53</v>
      </c>
      <c r="Q23" s="8">
        <v>7</v>
      </c>
      <c r="R23" s="8">
        <v>0</v>
      </c>
      <c r="S23" s="8">
        <v>1</v>
      </c>
      <c r="T23" s="8">
        <v>0</v>
      </c>
      <c r="U23" s="8">
        <f t="shared" si="1"/>
        <v>8</v>
      </c>
      <c r="V23" s="8">
        <f t="shared" si="2"/>
        <v>0</v>
      </c>
      <c r="W23" s="8" t="s">
        <v>53</v>
      </c>
      <c r="X23" s="8" t="s">
        <v>54</v>
      </c>
      <c r="Y23" s="8">
        <v>1</v>
      </c>
      <c r="Z23" s="8">
        <v>0</v>
      </c>
      <c r="AA23" s="8">
        <v>3</v>
      </c>
      <c r="AB23" s="8">
        <v>2</v>
      </c>
      <c r="AC23" s="8">
        <f t="shared" si="3"/>
        <v>4</v>
      </c>
      <c r="AD23" s="8">
        <f t="shared" si="4"/>
        <v>2</v>
      </c>
      <c r="AE23" s="8">
        <v>7</v>
      </c>
      <c r="AF23" s="8">
        <v>4</v>
      </c>
      <c r="AG23" s="8">
        <f t="shared" si="5"/>
        <v>12</v>
      </c>
      <c r="AH23" s="8">
        <f t="shared" si="6"/>
        <v>2</v>
      </c>
      <c r="AI23" s="8" t="s">
        <v>35</v>
      </c>
      <c r="AJ23" s="26" t="str">
        <f t="shared" si="7"/>
        <v>6</v>
      </c>
    </row>
    <row r="24" spans="1:36" x14ac:dyDescent="0.2">
      <c r="A24" s="8" t="s">
        <v>36</v>
      </c>
      <c r="B24" s="8" t="s">
        <v>55</v>
      </c>
      <c r="C24" s="8" t="s">
        <v>26</v>
      </c>
      <c r="D24" s="9">
        <v>34522</v>
      </c>
      <c r="E24" s="8">
        <v>24</v>
      </c>
      <c r="F24" s="8" t="s">
        <v>27</v>
      </c>
      <c r="G24" s="6"/>
      <c r="H24" s="8">
        <v>51</v>
      </c>
      <c r="I24" s="6">
        <v>1.63</v>
      </c>
      <c r="J24" s="12">
        <f t="shared" si="9"/>
        <v>19.195302796492154</v>
      </c>
      <c r="K24" s="8" t="s">
        <v>56</v>
      </c>
      <c r="L24" s="8" t="s">
        <v>57</v>
      </c>
      <c r="M24" s="8">
        <v>8</v>
      </c>
      <c r="N24" s="8" t="s">
        <v>58</v>
      </c>
      <c r="O24" s="8" t="s">
        <v>59</v>
      </c>
      <c r="P24" s="8" t="s">
        <v>60</v>
      </c>
      <c r="Q24" s="8">
        <v>5</v>
      </c>
      <c r="R24" s="8">
        <v>0</v>
      </c>
      <c r="S24" s="8">
        <v>7</v>
      </c>
      <c r="T24" s="8">
        <v>4</v>
      </c>
      <c r="U24" s="8">
        <f t="shared" si="1"/>
        <v>12</v>
      </c>
      <c r="V24" s="8">
        <f t="shared" si="2"/>
        <v>4</v>
      </c>
      <c r="W24" s="8" t="s">
        <v>61</v>
      </c>
      <c r="X24" s="8" t="s">
        <v>62</v>
      </c>
      <c r="Y24" s="8">
        <v>1</v>
      </c>
      <c r="Z24" s="8">
        <v>0</v>
      </c>
      <c r="AA24" s="8">
        <v>6</v>
      </c>
      <c r="AB24" s="8">
        <v>3</v>
      </c>
      <c r="AC24" s="8">
        <f t="shared" si="3"/>
        <v>7</v>
      </c>
      <c r="AD24" s="8">
        <f t="shared" si="4"/>
        <v>3</v>
      </c>
      <c r="AE24" s="8">
        <v>4</v>
      </c>
      <c r="AF24" s="8">
        <v>2</v>
      </c>
      <c r="AG24" s="8">
        <f t="shared" si="5"/>
        <v>19</v>
      </c>
      <c r="AH24" s="8">
        <f t="shared" si="6"/>
        <v>7</v>
      </c>
      <c r="AI24" s="8" t="s">
        <v>63</v>
      </c>
      <c r="AJ24" s="26" t="str">
        <f t="shared" si="7"/>
        <v>5</v>
      </c>
    </row>
    <row r="25" spans="1:36" x14ac:dyDescent="0.2">
      <c r="A25" s="8" t="s">
        <v>36</v>
      </c>
      <c r="B25" s="8" t="s">
        <v>100</v>
      </c>
      <c r="C25" s="8" t="s">
        <v>26</v>
      </c>
      <c r="D25" s="9">
        <v>35685</v>
      </c>
      <c r="E25" s="8">
        <v>21</v>
      </c>
      <c r="F25" s="8" t="s">
        <v>27</v>
      </c>
      <c r="G25" s="6"/>
      <c r="H25" s="8">
        <v>56</v>
      </c>
      <c r="I25" s="8">
        <v>1.58</v>
      </c>
      <c r="J25" s="12">
        <f t="shared" si="9"/>
        <v>22.432302515622492</v>
      </c>
      <c r="K25" s="8" t="s">
        <v>101</v>
      </c>
      <c r="L25" s="8" t="s">
        <v>102</v>
      </c>
      <c r="M25" s="8">
        <v>0</v>
      </c>
      <c r="N25" s="8" t="s">
        <v>103</v>
      </c>
      <c r="O25" s="8" t="s">
        <v>104</v>
      </c>
      <c r="P25" s="8" t="s">
        <v>105</v>
      </c>
      <c r="Q25" s="8">
        <v>3</v>
      </c>
      <c r="R25" s="8">
        <v>0</v>
      </c>
      <c r="S25" s="8">
        <v>2</v>
      </c>
      <c r="T25" s="8">
        <v>3</v>
      </c>
      <c r="U25" s="8">
        <f t="shared" si="1"/>
        <v>5</v>
      </c>
      <c r="V25" s="8">
        <f t="shared" si="2"/>
        <v>3</v>
      </c>
      <c r="W25" s="8" t="s">
        <v>45</v>
      </c>
      <c r="X25" s="8" t="s">
        <v>106</v>
      </c>
      <c r="Y25" s="8">
        <v>0</v>
      </c>
      <c r="Z25" s="8">
        <v>0</v>
      </c>
      <c r="AA25" s="8">
        <v>4</v>
      </c>
      <c r="AB25" s="8">
        <v>2</v>
      </c>
      <c r="AC25" s="8">
        <f t="shared" si="3"/>
        <v>4</v>
      </c>
      <c r="AD25" s="8">
        <f t="shared" si="4"/>
        <v>2</v>
      </c>
      <c r="AE25" s="6">
        <v>4</v>
      </c>
      <c r="AF25" s="6">
        <v>3</v>
      </c>
      <c r="AG25" s="8">
        <f t="shared" si="5"/>
        <v>9</v>
      </c>
      <c r="AH25" s="8">
        <f t="shared" si="6"/>
        <v>5</v>
      </c>
      <c r="AI25" s="8" t="s">
        <v>63</v>
      </c>
      <c r="AJ25" s="26" t="str">
        <f t="shared" si="7"/>
        <v>5</v>
      </c>
    </row>
    <row r="26" spans="1:36" x14ac:dyDescent="0.2">
      <c r="A26" s="8" t="s">
        <v>36</v>
      </c>
      <c r="B26" s="10" t="s">
        <v>234</v>
      </c>
      <c r="C26" s="8" t="s">
        <v>26</v>
      </c>
      <c r="D26" s="6"/>
      <c r="E26" s="6">
        <v>22</v>
      </c>
      <c r="F26" s="10" t="s">
        <v>27</v>
      </c>
      <c r="G26" s="6"/>
      <c r="H26" s="6">
        <v>60</v>
      </c>
      <c r="I26" s="6">
        <v>1.58</v>
      </c>
      <c r="J26" s="12">
        <f t="shared" si="9"/>
        <v>24.034609838166958</v>
      </c>
      <c r="K26" s="8" t="s">
        <v>193</v>
      </c>
      <c r="L26" s="8" t="s">
        <v>194</v>
      </c>
      <c r="M26" s="8" t="s">
        <v>195</v>
      </c>
      <c r="N26" s="8" t="s">
        <v>196</v>
      </c>
      <c r="O26" s="8" t="s">
        <v>197</v>
      </c>
      <c r="P26" s="8" t="s">
        <v>198</v>
      </c>
      <c r="Q26" s="8">
        <v>7</v>
      </c>
      <c r="R26" s="8">
        <v>3</v>
      </c>
      <c r="S26" s="8">
        <v>2</v>
      </c>
      <c r="T26" s="8">
        <v>6</v>
      </c>
      <c r="U26" s="8">
        <f t="shared" si="1"/>
        <v>9</v>
      </c>
      <c r="V26" s="8">
        <f t="shared" si="2"/>
        <v>9</v>
      </c>
      <c r="W26" s="8" t="s">
        <v>199</v>
      </c>
      <c r="X26" s="8" t="s">
        <v>200</v>
      </c>
      <c r="Y26" s="8">
        <v>5</v>
      </c>
      <c r="Z26" s="8">
        <v>2</v>
      </c>
      <c r="AA26" s="8">
        <v>6</v>
      </c>
      <c r="AB26" s="8">
        <v>9</v>
      </c>
      <c r="AC26" s="8">
        <f t="shared" si="3"/>
        <v>11</v>
      </c>
      <c r="AD26" s="8">
        <f t="shared" si="4"/>
        <v>11</v>
      </c>
      <c r="AE26" s="8">
        <v>3</v>
      </c>
      <c r="AF26" s="8">
        <v>2</v>
      </c>
      <c r="AG26" s="8">
        <f t="shared" si="5"/>
        <v>20</v>
      </c>
      <c r="AH26" s="8">
        <f t="shared" si="6"/>
        <v>20</v>
      </c>
      <c r="AI26" s="8" t="s">
        <v>63</v>
      </c>
      <c r="AJ26" s="26" t="str">
        <f t="shared" si="7"/>
        <v>5</v>
      </c>
    </row>
    <row r="27" spans="1:36" x14ac:dyDescent="0.2">
      <c r="A27" s="8" t="s">
        <v>36</v>
      </c>
      <c r="B27" s="8" t="s">
        <v>201</v>
      </c>
      <c r="C27" s="8" t="s">
        <v>26</v>
      </c>
      <c r="D27" s="9">
        <v>22353</v>
      </c>
      <c r="E27" s="8">
        <v>57</v>
      </c>
      <c r="F27" s="10" t="s">
        <v>38</v>
      </c>
      <c r="G27" s="6"/>
      <c r="H27" s="8">
        <v>92</v>
      </c>
      <c r="I27" s="8">
        <v>1.61</v>
      </c>
      <c r="J27" s="12">
        <f t="shared" si="9"/>
        <v>35.492457852706295</v>
      </c>
      <c r="K27" s="8">
        <v>0</v>
      </c>
      <c r="L27" s="8" t="s">
        <v>202</v>
      </c>
      <c r="M27" s="8">
        <v>0</v>
      </c>
      <c r="N27" s="8" t="s">
        <v>203</v>
      </c>
      <c r="O27" s="8" t="s">
        <v>45</v>
      </c>
      <c r="P27" s="8" t="s">
        <v>204</v>
      </c>
      <c r="Q27" s="8">
        <v>0</v>
      </c>
      <c r="R27" s="8">
        <v>0</v>
      </c>
      <c r="S27" s="8">
        <v>7</v>
      </c>
      <c r="T27" s="8">
        <v>4</v>
      </c>
      <c r="U27" s="8">
        <f t="shared" si="1"/>
        <v>7</v>
      </c>
      <c r="V27" s="8">
        <f t="shared" si="2"/>
        <v>4</v>
      </c>
      <c r="W27" s="8" t="s">
        <v>45</v>
      </c>
      <c r="X27" s="8" t="s">
        <v>192</v>
      </c>
      <c r="Y27" s="8">
        <v>0</v>
      </c>
      <c r="Z27" s="8">
        <v>0</v>
      </c>
      <c r="AA27" s="8">
        <v>2</v>
      </c>
      <c r="AB27" s="8">
        <v>2</v>
      </c>
      <c r="AC27" s="8">
        <f t="shared" si="3"/>
        <v>2</v>
      </c>
      <c r="AD27" s="8">
        <f t="shared" si="4"/>
        <v>2</v>
      </c>
      <c r="AE27" s="8">
        <v>10</v>
      </c>
      <c r="AF27" s="8">
        <v>0</v>
      </c>
      <c r="AG27" s="8">
        <f t="shared" si="5"/>
        <v>9</v>
      </c>
      <c r="AH27" s="8">
        <f t="shared" si="6"/>
        <v>6</v>
      </c>
      <c r="AI27" s="8" t="s">
        <v>35</v>
      </c>
      <c r="AJ27" s="26" t="str">
        <f t="shared" si="7"/>
        <v>6</v>
      </c>
    </row>
    <row r="28" spans="1:36" x14ac:dyDescent="0.2">
      <c r="A28" s="8" t="s">
        <v>36</v>
      </c>
      <c r="B28" s="8" t="s">
        <v>205</v>
      </c>
      <c r="C28" s="8" t="s">
        <v>26</v>
      </c>
      <c r="D28" s="9">
        <v>31234</v>
      </c>
      <c r="E28" s="8">
        <v>33</v>
      </c>
      <c r="F28" s="8" t="s">
        <v>27</v>
      </c>
      <c r="G28" s="8" t="s">
        <v>39</v>
      </c>
      <c r="H28" s="8">
        <v>64</v>
      </c>
      <c r="I28" s="8">
        <v>1.57</v>
      </c>
      <c r="J28" s="12">
        <f t="shared" si="9"/>
        <v>25.96454217209623</v>
      </c>
      <c r="K28" s="8" t="s">
        <v>206</v>
      </c>
      <c r="L28" s="8" t="s">
        <v>207</v>
      </c>
      <c r="M28" s="8" t="s">
        <v>208</v>
      </c>
      <c r="N28" s="8" t="s">
        <v>209</v>
      </c>
      <c r="O28" s="8" t="s">
        <v>210</v>
      </c>
      <c r="P28" s="8" t="s">
        <v>211</v>
      </c>
      <c r="Q28" s="8">
        <v>2</v>
      </c>
      <c r="R28" s="8">
        <v>2</v>
      </c>
      <c r="S28" s="8">
        <v>7</v>
      </c>
      <c r="T28" s="8">
        <v>7</v>
      </c>
      <c r="U28" s="8">
        <f t="shared" si="1"/>
        <v>9</v>
      </c>
      <c r="V28" s="8">
        <f t="shared" si="2"/>
        <v>9</v>
      </c>
      <c r="W28" s="8" t="s">
        <v>212</v>
      </c>
      <c r="X28" s="8" t="s">
        <v>213</v>
      </c>
      <c r="Y28" s="8">
        <v>5</v>
      </c>
      <c r="Z28" s="8">
        <v>2</v>
      </c>
      <c r="AA28" s="8">
        <v>3</v>
      </c>
      <c r="AB28" s="8">
        <v>6</v>
      </c>
      <c r="AC28" s="8">
        <f t="shared" si="3"/>
        <v>8</v>
      </c>
      <c r="AD28" s="8">
        <f t="shared" si="4"/>
        <v>8</v>
      </c>
      <c r="AE28" s="8">
        <v>8</v>
      </c>
      <c r="AF28" s="8">
        <v>5</v>
      </c>
      <c r="AG28" s="8">
        <f t="shared" si="5"/>
        <v>17</v>
      </c>
      <c r="AH28" s="8">
        <f t="shared" si="6"/>
        <v>17</v>
      </c>
      <c r="AI28" s="8" t="s">
        <v>35</v>
      </c>
      <c r="AJ28" s="26" t="str">
        <f t="shared" si="7"/>
        <v>6</v>
      </c>
    </row>
    <row r="29" spans="1:36" x14ac:dyDescent="0.2">
      <c r="A29" s="8" t="s">
        <v>36</v>
      </c>
      <c r="B29" s="8" t="s">
        <v>214</v>
      </c>
      <c r="C29" s="8" t="s">
        <v>26</v>
      </c>
      <c r="D29" s="9">
        <v>26955</v>
      </c>
      <c r="E29" s="8">
        <v>45</v>
      </c>
      <c r="F29" s="10" t="s">
        <v>38</v>
      </c>
      <c r="G29" s="6"/>
      <c r="H29" s="8">
        <v>82</v>
      </c>
      <c r="I29" s="8">
        <v>1.59</v>
      </c>
      <c r="J29" s="12">
        <f t="shared" si="9"/>
        <v>32.435425813852298</v>
      </c>
      <c r="K29" s="8">
        <v>0</v>
      </c>
      <c r="L29" s="8" t="s">
        <v>215</v>
      </c>
      <c r="M29" s="8">
        <v>0</v>
      </c>
      <c r="N29" s="8" t="s">
        <v>216</v>
      </c>
      <c r="O29" s="8" t="s">
        <v>45</v>
      </c>
      <c r="P29" s="8" t="s">
        <v>217</v>
      </c>
      <c r="Q29" s="8">
        <v>0</v>
      </c>
      <c r="R29" s="8">
        <v>0</v>
      </c>
      <c r="S29" s="8">
        <v>6</v>
      </c>
      <c r="T29" s="8">
        <v>3</v>
      </c>
      <c r="U29" s="8">
        <f t="shared" si="1"/>
        <v>6</v>
      </c>
      <c r="V29" s="8">
        <f t="shared" si="2"/>
        <v>3</v>
      </c>
      <c r="W29" s="8" t="s">
        <v>45</v>
      </c>
      <c r="X29" s="8" t="s">
        <v>179</v>
      </c>
      <c r="Y29" s="8">
        <v>0</v>
      </c>
      <c r="Z29" s="8">
        <v>0</v>
      </c>
      <c r="AA29" s="8">
        <v>4</v>
      </c>
      <c r="AB29" s="8">
        <v>3</v>
      </c>
      <c r="AC29" s="8">
        <f t="shared" si="3"/>
        <v>4</v>
      </c>
      <c r="AD29" s="8">
        <f t="shared" si="4"/>
        <v>3</v>
      </c>
      <c r="AE29" s="8">
        <v>3</v>
      </c>
      <c r="AF29" s="8">
        <v>3</v>
      </c>
      <c r="AG29" s="8">
        <f t="shared" si="5"/>
        <v>10</v>
      </c>
      <c r="AH29" s="8">
        <f t="shared" si="6"/>
        <v>6</v>
      </c>
      <c r="AI29" s="8" t="s">
        <v>163</v>
      </c>
      <c r="AJ29" s="26" t="str">
        <f t="shared" si="7"/>
        <v>3</v>
      </c>
    </row>
    <row r="30" spans="1:36" x14ac:dyDescent="0.2">
      <c r="A30" s="8" t="s">
        <v>36</v>
      </c>
      <c r="B30" s="8" t="s">
        <v>218</v>
      </c>
      <c r="C30" s="8" t="s">
        <v>26</v>
      </c>
      <c r="D30" s="9">
        <v>35622</v>
      </c>
      <c r="E30" s="8">
        <v>21</v>
      </c>
      <c r="F30" s="10" t="s">
        <v>27</v>
      </c>
      <c r="G30" s="6"/>
      <c r="H30" s="8">
        <v>80</v>
      </c>
      <c r="I30" s="8">
        <v>1.71</v>
      </c>
      <c r="J30" s="12">
        <f t="shared" si="9"/>
        <v>27.358845456721728</v>
      </c>
      <c r="K30" s="8" t="s">
        <v>219</v>
      </c>
      <c r="L30" s="8" t="s">
        <v>220</v>
      </c>
      <c r="M30" s="8" t="s">
        <v>221</v>
      </c>
      <c r="N30" s="8" t="s">
        <v>222</v>
      </c>
      <c r="O30" s="8" t="s">
        <v>223</v>
      </c>
      <c r="P30" s="8" t="s">
        <v>224</v>
      </c>
      <c r="Q30" s="8">
        <v>3</v>
      </c>
      <c r="R30" s="8">
        <v>1</v>
      </c>
      <c r="S30" s="8">
        <v>7</v>
      </c>
      <c r="T30" s="8">
        <v>7</v>
      </c>
      <c r="U30" s="8">
        <f t="shared" si="1"/>
        <v>10</v>
      </c>
      <c r="V30" s="8">
        <f t="shared" si="2"/>
        <v>8</v>
      </c>
      <c r="W30" s="8" t="s">
        <v>225</v>
      </c>
      <c r="X30" s="8" t="s">
        <v>226</v>
      </c>
      <c r="Y30" s="8">
        <v>4</v>
      </c>
      <c r="Z30" s="8">
        <v>1</v>
      </c>
      <c r="AA30" s="8">
        <v>6</v>
      </c>
      <c r="AB30" s="8">
        <v>7</v>
      </c>
      <c r="AC30" s="8">
        <f t="shared" si="3"/>
        <v>10</v>
      </c>
      <c r="AD30" s="8">
        <f t="shared" si="4"/>
        <v>8</v>
      </c>
      <c r="AE30" s="8">
        <v>7</v>
      </c>
      <c r="AF30" s="8">
        <v>4</v>
      </c>
      <c r="AG30" s="8">
        <f t="shared" si="5"/>
        <v>20</v>
      </c>
      <c r="AH30" s="8">
        <f t="shared" si="6"/>
        <v>16</v>
      </c>
      <c r="AI30" s="8" t="s">
        <v>35</v>
      </c>
      <c r="AJ30" s="26" t="str">
        <f t="shared" si="7"/>
        <v>6</v>
      </c>
    </row>
    <row r="31" spans="1:36" x14ac:dyDescent="0.2">
      <c r="A31" s="8" t="s">
        <v>36</v>
      </c>
      <c r="B31" s="8" t="s">
        <v>227</v>
      </c>
      <c r="C31" s="8" t="s">
        <v>26</v>
      </c>
      <c r="D31" s="9">
        <v>35970</v>
      </c>
      <c r="E31" s="8">
        <v>20</v>
      </c>
      <c r="F31" s="10" t="s">
        <v>27</v>
      </c>
      <c r="G31" s="6"/>
      <c r="H31" s="8">
        <v>49</v>
      </c>
      <c r="I31" s="8">
        <v>1.59</v>
      </c>
      <c r="J31" s="12">
        <f t="shared" si="9"/>
        <v>19.382144693643447</v>
      </c>
      <c r="K31" s="8">
        <v>0</v>
      </c>
      <c r="L31" s="8" t="s">
        <v>228</v>
      </c>
      <c r="M31" s="8">
        <v>0</v>
      </c>
      <c r="N31" s="8" t="s">
        <v>229</v>
      </c>
      <c r="O31" s="8" t="s">
        <v>45</v>
      </c>
      <c r="P31" s="8" t="s">
        <v>230</v>
      </c>
      <c r="Q31" s="8">
        <v>0</v>
      </c>
      <c r="R31" s="8">
        <v>0</v>
      </c>
      <c r="S31" s="8">
        <v>12</v>
      </c>
      <c r="T31" s="8">
        <v>6</v>
      </c>
      <c r="U31" s="8">
        <f t="shared" si="1"/>
        <v>12</v>
      </c>
      <c r="V31" s="8">
        <f t="shared" si="2"/>
        <v>6</v>
      </c>
      <c r="W31" s="8" t="s">
        <v>45</v>
      </c>
      <c r="X31" s="8" t="s">
        <v>231</v>
      </c>
      <c r="Y31" s="8">
        <v>0</v>
      </c>
      <c r="Z31" s="8">
        <v>0</v>
      </c>
      <c r="AA31" s="8">
        <v>5</v>
      </c>
      <c r="AB31" s="8">
        <v>5</v>
      </c>
      <c r="AC31" s="8">
        <f t="shared" si="3"/>
        <v>5</v>
      </c>
      <c r="AD31" s="8">
        <f t="shared" si="4"/>
        <v>5</v>
      </c>
      <c r="AE31" s="8">
        <v>8</v>
      </c>
      <c r="AF31" s="8">
        <v>3</v>
      </c>
      <c r="AG31" s="8">
        <f t="shared" si="5"/>
        <v>17</v>
      </c>
      <c r="AH31" s="8">
        <f t="shared" si="6"/>
        <v>11</v>
      </c>
      <c r="AI31" s="8" t="s">
        <v>35</v>
      </c>
      <c r="AJ31" s="26" t="str">
        <f t="shared" si="7"/>
        <v>6</v>
      </c>
    </row>
    <row r="32" spans="1:36" s="37" customFormat="1" ht="13.5" thickBot="1" x14ac:dyDescent="0.25">
      <c r="AJ32" s="40"/>
    </row>
    <row r="33" spans="1:37" ht="18.75" thickBot="1" x14ac:dyDescent="0.25">
      <c r="A33" s="43" t="s">
        <v>262</v>
      </c>
      <c r="B33" s="43"/>
      <c r="C33" s="43"/>
      <c r="D33" s="4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40"/>
      <c r="AK33" s="37"/>
    </row>
    <row r="34" spans="1:37" ht="14.25" thickTop="1" thickBot="1" x14ac:dyDescent="0.25">
      <c r="A34" s="27" t="s">
        <v>263</v>
      </c>
      <c r="B34" s="28" t="s">
        <v>264</v>
      </c>
      <c r="C34" s="28" t="s">
        <v>265</v>
      </c>
      <c r="D34" s="28" t="s">
        <v>266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8"/>
      <c r="AK34" s="37"/>
    </row>
    <row r="35" spans="1:37" ht="13.5" thickBot="1" x14ac:dyDescent="0.25">
      <c r="A35" s="33">
        <f>AVERAGE(E2:E50)</f>
        <v>26.733333333333334</v>
      </c>
      <c r="B35" s="29">
        <f>MEDIAN(E2:E50)</f>
        <v>22.5</v>
      </c>
      <c r="C35" s="29">
        <f>MODE(E2:E50)</f>
        <v>22</v>
      </c>
      <c r="D35" s="32">
        <f>STDEV(E2:E50)</f>
        <v>8.9671174522417623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8"/>
      <c r="AK35" s="37"/>
    </row>
    <row r="36" spans="1:37" s="37" customFormat="1" ht="13.5" thickBot="1" x14ac:dyDescent="0.25">
      <c r="K36" s="41"/>
      <c r="AJ36" s="38"/>
    </row>
    <row r="37" spans="1:37" ht="18.75" thickBot="1" x14ac:dyDescent="0.25">
      <c r="A37" s="43" t="s">
        <v>267</v>
      </c>
      <c r="B37" s="43"/>
      <c r="C37" s="43"/>
      <c r="D37" s="44"/>
      <c r="E37" s="37"/>
      <c r="F37" s="37"/>
      <c r="G37" s="37"/>
      <c r="H37" s="37"/>
      <c r="I37" s="37"/>
      <c r="J37" s="37"/>
      <c r="K37" s="4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8"/>
      <c r="AK37" s="37"/>
    </row>
    <row r="38" spans="1:37" ht="14.25" thickTop="1" thickBot="1" x14ac:dyDescent="0.25">
      <c r="A38" s="27" t="s">
        <v>263</v>
      </c>
      <c r="B38" s="28" t="s">
        <v>264</v>
      </c>
      <c r="C38" s="28" t="s">
        <v>265</v>
      </c>
      <c r="D38" s="28" t="s">
        <v>266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  <c r="AK38" s="37"/>
    </row>
    <row r="39" spans="1:37" ht="13.5" thickBot="1" x14ac:dyDescent="0.25">
      <c r="A39" s="33">
        <f>AVERAGE(J2:J50)</f>
        <v>24.466926474802232</v>
      </c>
      <c r="B39" s="30">
        <f>MEDIAN(J2:J54)</f>
        <v>23.224338428665348</v>
      </c>
      <c r="C39" s="29">
        <f>MODE(J2:J50)</f>
        <v>20.239500758981279</v>
      </c>
      <c r="D39" s="32">
        <f>STDEV(J2:J54)</f>
        <v>5.2032974908332701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  <c r="AK39" s="37"/>
    </row>
    <row r="40" spans="1:37" s="37" customFormat="1" ht="13.5" thickBot="1" x14ac:dyDescent="0.25">
      <c r="AJ40" s="38"/>
    </row>
    <row r="41" spans="1:37" ht="18.75" thickBot="1" x14ac:dyDescent="0.25">
      <c r="A41" s="43" t="s">
        <v>270</v>
      </c>
      <c r="B41" s="43"/>
      <c r="C41" s="43"/>
      <c r="D41" s="44"/>
      <c r="E41" s="37"/>
      <c r="F41" s="45" t="s">
        <v>272</v>
      </c>
      <c r="G41" s="45"/>
      <c r="H41" s="45"/>
      <c r="I41" s="4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  <c r="AK41" s="37"/>
    </row>
    <row r="42" spans="1:37" ht="14.25" thickTop="1" thickBot="1" x14ac:dyDescent="0.25">
      <c r="A42" s="27" t="s">
        <v>263</v>
      </c>
      <c r="B42" s="28" t="s">
        <v>264</v>
      </c>
      <c r="C42" s="28" t="s">
        <v>265</v>
      </c>
      <c r="D42" s="28" t="s">
        <v>266</v>
      </c>
      <c r="E42" s="39"/>
      <c r="F42" s="35" t="s">
        <v>263</v>
      </c>
      <c r="G42" s="36" t="s">
        <v>264</v>
      </c>
      <c r="H42" s="36" t="s">
        <v>265</v>
      </c>
      <c r="I42" s="36" t="s">
        <v>266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  <c r="AK42" s="37"/>
    </row>
    <row r="43" spans="1:37" ht="13.5" thickBot="1" x14ac:dyDescent="0.25">
      <c r="A43" s="33">
        <f>AVERAGE(U2:U58)</f>
        <v>7.7333333333333334</v>
      </c>
      <c r="B43" s="29">
        <f>MEDIAN(U2:U58)</f>
        <v>8</v>
      </c>
      <c r="C43" s="29">
        <f>MODE(U2:U58)</f>
        <v>9</v>
      </c>
      <c r="D43" s="32">
        <f>STDEV(U2:U58)</f>
        <v>2.9587198225762683</v>
      </c>
      <c r="E43" s="39"/>
      <c r="F43" s="33">
        <f>AVERAGE(AC2:AC58)</f>
        <v>6.4333333333333336</v>
      </c>
      <c r="G43" s="29">
        <f>MEDIAN(AC2:AC58)</f>
        <v>6</v>
      </c>
      <c r="H43" s="29">
        <f>MODE(AC2:AC58)</f>
        <v>4</v>
      </c>
      <c r="I43" s="32">
        <f>STDEV(AC2:AC58)</f>
        <v>2.5955310842283126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  <c r="AK43" s="37"/>
    </row>
    <row r="44" spans="1:37" s="37" customFormat="1" ht="13.5" thickBot="1" x14ac:dyDescent="0.25">
      <c r="AJ44" s="38"/>
    </row>
    <row r="45" spans="1:37" ht="18.75" thickBot="1" x14ac:dyDescent="0.25">
      <c r="A45" s="43" t="s">
        <v>271</v>
      </c>
      <c r="B45" s="43"/>
      <c r="C45" s="43"/>
      <c r="D45" s="44"/>
      <c r="E45" s="37"/>
      <c r="F45" s="45" t="s">
        <v>273</v>
      </c>
      <c r="G45" s="45"/>
      <c r="H45" s="45"/>
      <c r="I45" s="4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  <c r="AK45" s="37"/>
    </row>
    <row r="46" spans="1:37" ht="14.25" thickTop="1" thickBot="1" x14ac:dyDescent="0.25">
      <c r="A46" s="27" t="s">
        <v>263</v>
      </c>
      <c r="B46" s="28" t="s">
        <v>264</v>
      </c>
      <c r="C46" s="28" t="s">
        <v>265</v>
      </c>
      <c r="D46" s="28" t="s">
        <v>266</v>
      </c>
      <c r="E46" s="39"/>
      <c r="F46" s="35" t="s">
        <v>263</v>
      </c>
      <c r="G46" s="36" t="s">
        <v>264</v>
      </c>
      <c r="H46" s="36" t="s">
        <v>265</v>
      </c>
      <c r="I46" s="36" t="s">
        <v>266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  <c r="AK46" s="37"/>
    </row>
    <row r="47" spans="1:37" ht="13.5" thickBot="1" x14ac:dyDescent="0.25">
      <c r="A47" s="33">
        <f>AVERAGE(V2:V62)</f>
        <v>4.666666666666667</v>
      </c>
      <c r="B47" s="29">
        <f>MEDIAN(V2:V62)</f>
        <v>5</v>
      </c>
      <c r="C47" s="29">
        <f>MODE(V2:V62)</f>
        <v>5</v>
      </c>
      <c r="D47" s="32">
        <f>STDEV(V2:V62)</f>
        <v>2.70801280154532</v>
      </c>
      <c r="E47" s="39"/>
      <c r="F47" s="33">
        <f>AVERAGE(AD2:AD62)</f>
        <v>4.3666666666666663</v>
      </c>
      <c r="G47" s="29">
        <f>MEDIAN(AD2:AD62)</f>
        <v>4</v>
      </c>
      <c r="H47" s="29">
        <f>MODE(AD2:AD62)</f>
        <v>2</v>
      </c>
      <c r="I47" s="31">
        <f>STDEV(AD2:AD62)</f>
        <v>2.3559657706859154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  <c r="AK47" s="37"/>
    </row>
    <row r="48" spans="1:37" s="37" customFormat="1" ht="13.5" thickBot="1" x14ac:dyDescent="0.25">
      <c r="AJ48" s="38"/>
    </row>
    <row r="49" spans="1:37" ht="18.75" thickBot="1" x14ac:dyDescent="0.25">
      <c r="A49" s="43" t="s">
        <v>268</v>
      </c>
      <c r="B49" s="43"/>
      <c r="C49" s="43"/>
      <c r="D49" s="44"/>
      <c r="E49" s="37"/>
      <c r="F49" s="45" t="s">
        <v>269</v>
      </c>
      <c r="G49" s="45"/>
      <c r="H49" s="45"/>
      <c r="I49" s="4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  <c r="AK49" s="37"/>
    </row>
    <row r="50" spans="1:37" ht="14.25" thickTop="1" thickBot="1" x14ac:dyDescent="0.25">
      <c r="A50" s="27" t="s">
        <v>263</v>
      </c>
      <c r="B50" s="28" t="s">
        <v>264</v>
      </c>
      <c r="C50" s="28" t="s">
        <v>265</v>
      </c>
      <c r="D50" s="28" t="s">
        <v>266</v>
      </c>
      <c r="E50" s="39"/>
      <c r="F50" s="35" t="s">
        <v>263</v>
      </c>
      <c r="G50" s="36" t="s">
        <v>264</v>
      </c>
      <c r="H50" s="36" t="s">
        <v>265</v>
      </c>
      <c r="I50" s="36" t="s">
        <v>266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  <c r="AK50" s="37"/>
    </row>
    <row r="51" spans="1:37" ht="13.5" thickBot="1" x14ac:dyDescent="0.25">
      <c r="A51" s="33">
        <f>AVERAGE(AG2:AG66)</f>
        <v>14.166666666666666</v>
      </c>
      <c r="B51" s="29">
        <f>MEDIAN(AG2:AG66)</f>
        <v>13</v>
      </c>
      <c r="C51" s="29">
        <f>MODE(AG2:AG66)</f>
        <v>13</v>
      </c>
      <c r="D51" s="32">
        <f>STDEV(AG2:AG66)</f>
        <v>5.0792568919786536</v>
      </c>
      <c r="E51" s="39"/>
      <c r="F51" s="33">
        <f>AVERAGE(AH2:AH66)</f>
        <v>9.0333333333333332</v>
      </c>
      <c r="G51" s="29">
        <f>MEDIAN(AH2:AH66)</f>
        <v>8.5</v>
      </c>
      <c r="H51" s="29">
        <f>MODE(AH2:AH66)</f>
        <v>11</v>
      </c>
      <c r="I51" s="32">
        <f>STDEV(AH2:AH66)</f>
        <v>4.6939677601506098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  <c r="AK51" s="37"/>
    </row>
    <row r="52" spans="1:37" s="37" customFormat="1" ht="13.5" thickBot="1" x14ac:dyDescent="0.25">
      <c r="AJ52" s="38"/>
    </row>
    <row r="53" spans="1:37" ht="18.75" thickBot="1" x14ac:dyDescent="0.25">
      <c r="A53" s="43" t="s">
        <v>274</v>
      </c>
      <c r="B53" s="43"/>
      <c r="C53" s="43"/>
      <c r="D53" s="44"/>
      <c r="E53" s="37"/>
      <c r="F53" s="45" t="s">
        <v>275</v>
      </c>
      <c r="G53" s="45"/>
      <c r="H53" s="45"/>
      <c r="I53" s="4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  <c r="AK53" s="37"/>
    </row>
    <row r="54" spans="1:37" ht="14.25" thickTop="1" thickBot="1" x14ac:dyDescent="0.25">
      <c r="A54" s="27" t="s">
        <v>263</v>
      </c>
      <c r="B54" s="28" t="s">
        <v>264</v>
      </c>
      <c r="C54" s="28" t="s">
        <v>265</v>
      </c>
      <c r="D54" s="28" t="s">
        <v>266</v>
      </c>
      <c r="E54" s="39"/>
      <c r="F54" s="35" t="s">
        <v>263</v>
      </c>
      <c r="G54" s="36" t="s">
        <v>264</v>
      </c>
      <c r="H54" s="36" t="s">
        <v>265</v>
      </c>
      <c r="I54" s="36" t="s">
        <v>266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8"/>
      <c r="AK54" s="37"/>
    </row>
    <row r="55" spans="1:37" ht="13.5" thickBot="1" x14ac:dyDescent="0.25">
      <c r="A55" s="33">
        <f>AVERAGE(AE2:AE70)</f>
        <v>4.9000000000000004</v>
      </c>
      <c r="B55" s="29">
        <f>MEDIAN(AE2:AE70)</f>
        <v>4</v>
      </c>
      <c r="C55" s="29">
        <f>MODE(AE2:AE70)</f>
        <v>4</v>
      </c>
      <c r="D55" s="32">
        <f>STDEV(AE2:AE70)</f>
        <v>2.1551862068524144</v>
      </c>
      <c r="E55" s="39"/>
      <c r="F55" s="33">
        <f>AVERAGE(AF2:AF70)</f>
        <v>2.9</v>
      </c>
      <c r="G55" s="29">
        <f>MEDIAN(AF2:AF70)</f>
        <v>3</v>
      </c>
      <c r="H55" s="29">
        <f>MODE(AF2:AF70)</f>
        <v>2</v>
      </c>
      <c r="I55" s="32">
        <f>STDEV(AF2:AF70)</f>
        <v>1.5833182092441613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8"/>
      <c r="AK55" s="37"/>
    </row>
    <row r="56" spans="1:37" s="37" customFormat="1" x14ac:dyDescent="0.2">
      <c r="AJ56" s="38"/>
    </row>
    <row r="57" spans="1:37" s="37" customFormat="1" x14ac:dyDescent="0.2">
      <c r="AJ57" s="38"/>
    </row>
    <row r="58" spans="1:37" s="37" customFormat="1" x14ac:dyDescent="0.2">
      <c r="AJ58" s="38"/>
    </row>
    <row r="59" spans="1:37" s="37" customFormat="1" x14ac:dyDescent="0.2">
      <c r="AJ59" s="38"/>
    </row>
    <row r="60" spans="1:37" s="37" customFormat="1" x14ac:dyDescent="0.2">
      <c r="AJ60" s="38"/>
    </row>
    <row r="61" spans="1:37" s="37" customFormat="1" x14ac:dyDescent="0.2">
      <c r="AJ61" s="38"/>
    </row>
  </sheetData>
  <mergeCells count="10">
    <mergeCell ref="A49:D49"/>
    <mergeCell ref="F49:I49"/>
    <mergeCell ref="A53:D53"/>
    <mergeCell ref="F53:I53"/>
    <mergeCell ref="A33:D33"/>
    <mergeCell ref="A37:D37"/>
    <mergeCell ref="A41:D41"/>
    <mergeCell ref="A45:D45"/>
    <mergeCell ref="F41:I41"/>
    <mergeCell ref="F45:I4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zoomScale="80" zoomScaleNormal="80" workbookViewId="0">
      <selection activeCell="C19" sqref="C19"/>
    </sheetView>
  </sheetViews>
  <sheetFormatPr defaultRowHeight="12.75" x14ac:dyDescent="0.2"/>
  <cols>
    <col min="2" max="2" width="22.140625" customWidth="1"/>
    <col min="3" max="3" width="11.7109375" customWidth="1"/>
    <col min="4" max="4" width="20.85546875" customWidth="1"/>
    <col min="6" max="6" width="19.28515625" customWidth="1"/>
    <col min="7" max="7" width="29.7109375" customWidth="1"/>
    <col min="8" max="8" width="16.42578125" customWidth="1"/>
    <col min="9" max="9" width="15.140625" customWidth="1"/>
    <col min="10" max="10" width="12.85546875" customWidth="1"/>
    <col min="11" max="11" width="30.140625" customWidth="1"/>
    <col min="12" max="12" width="33.85546875" customWidth="1"/>
    <col min="13" max="13" width="32" customWidth="1"/>
    <col min="14" max="14" width="39" customWidth="1"/>
    <col min="15" max="15" width="38" customWidth="1"/>
    <col min="16" max="16" width="39.5703125" customWidth="1"/>
    <col min="17" max="22" width="38" customWidth="1"/>
    <col min="23" max="23" width="44" customWidth="1"/>
    <col min="24" max="30" width="41" customWidth="1"/>
    <col min="31" max="31" width="24.7109375" customWidth="1"/>
    <col min="32" max="34" width="19.7109375" customWidth="1"/>
    <col min="35" max="35" width="111.140625" customWidth="1"/>
    <col min="36" max="36" width="22.85546875" customWidth="1"/>
    <col min="38" max="38" width="101.28515625" customWidth="1"/>
    <col min="39" max="39" width="16.28515625" customWidth="1"/>
    <col min="40" max="40" width="13.85546875" customWidth="1"/>
  </cols>
  <sheetData>
    <row r="1" spans="1:45" s="13" customFormat="1" ht="24.75" customHeight="1" thickTop="1" thickBot="1" x14ac:dyDescent="0.25">
      <c r="A1" s="13" t="s">
        <v>1</v>
      </c>
      <c r="B1" s="14" t="s">
        <v>2</v>
      </c>
      <c r="C1" s="13" t="s">
        <v>3</v>
      </c>
      <c r="D1" s="14" t="s">
        <v>4</v>
      </c>
      <c r="E1" s="13" t="s">
        <v>5</v>
      </c>
      <c r="F1" s="14" t="s">
        <v>6</v>
      </c>
      <c r="G1" s="13" t="s">
        <v>7</v>
      </c>
      <c r="H1" s="14" t="s">
        <v>10</v>
      </c>
      <c r="I1" s="13" t="s">
        <v>235</v>
      </c>
      <c r="J1" s="14" t="s">
        <v>12</v>
      </c>
      <c r="K1" s="13" t="s">
        <v>13</v>
      </c>
      <c r="L1" s="14" t="s">
        <v>14</v>
      </c>
      <c r="M1" s="13" t="s">
        <v>15</v>
      </c>
      <c r="N1" s="14" t="s">
        <v>16</v>
      </c>
      <c r="O1" s="15" t="s">
        <v>17</v>
      </c>
      <c r="P1" s="17" t="s">
        <v>18</v>
      </c>
      <c r="Q1" s="16" t="s">
        <v>236</v>
      </c>
      <c r="R1" s="16" t="s">
        <v>237</v>
      </c>
      <c r="S1" s="16" t="s">
        <v>238</v>
      </c>
      <c r="T1" s="16" t="s">
        <v>239</v>
      </c>
      <c r="U1" s="24" t="s">
        <v>255</v>
      </c>
      <c r="V1" s="24" t="s">
        <v>260</v>
      </c>
      <c r="W1" s="15" t="s">
        <v>19</v>
      </c>
      <c r="X1" s="17" t="s">
        <v>20</v>
      </c>
      <c r="Y1" s="16" t="s">
        <v>240</v>
      </c>
      <c r="Z1" s="16" t="s">
        <v>241</v>
      </c>
      <c r="AA1" s="16" t="s">
        <v>242</v>
      </c>
      <c r="AB1" s="16" t="s">
        <v>243</v>
      </c>
      <c r="AC1" s="24" t="s">
        <v>257</v>
      </c>
      <c r="AD1" s="24" t="s">
        <v>258</v>
      </c>
      <c r="AE1" s="13" t="s">
        <v>21</v>
      </c>
      <c r="AF1" s="14" t="s">
        <v>22</v>
      </c>
      <c r="AG1" s="34" t="s">
        <v>268</v>
      </c>
      <c r="AH1" s="34" t="s">
        <v>269</v>
      </c>
      <c r="AI1" s="18" t="s">
        <v>23</v>
      </c>
      <c r="AJ1" s="14" t="s">
        <v>244</v>
      </c>
    </row>
    <row r="2" spans="1:45" ht="13.5" thickTop="1" x14ac:dyDescent="0.2">
      <c r="A2" s="8" t="s">
        <v>72</v>
      </c>
      <c r="B2" s="8" t="s">
        <v>73</v>
      </c>
      <c r="C2" s="8" t="s">
        <v>26</v>
      </c>
      <c r="D2" s="9">
        <v>36308</v>
      </c>
      <c r="E2" s="8">
        <v>20</v>
      </c>
      <c r="F2" s="8" t="s">
        <v>27</v>
      </c>
      <c r="G2" s="6"/>
      <c r="H2" s="8">
        <v>52</v>
      </c>
      <c r="I2" s="8">
        <v>1.54</v>
      </c>
      <c r="J2" s="11">
        <f>H2/I2^2</f>
        <v>21.926125822229718</v>
      </c>
      <c r="K2" s="8">
        <v>0</v>
      </c>
      <c r="L2" s="8" t="s">
        <v>74</v>
      </c>
      <c r="M2" s="8">
        <v>0</v>
      </c>
      <c r="N2" s="8" t="s">
        <v>75</v>
      </c>
      <c r="O2" s="8" t="s">
        <v>76</v>
      </c>
      <c r="P2" s="8" t="s">
        <v>77</v>
      </c>
      <c r="Q2" s="8">
        <v>0</v>
      </c>
      <c r="R2" s="8">
        <v>0</v>
      </c>
      <c r="S2" s="8">
        <v>9</v>
      </c>
      <c r="T2" s="8">
        <v>5</v>
      </c>
      <c r="U2" s="8">
        <f>SUM(Q2,S2)</f>
        <v>9</v>
      </c>
      <c r="V2" s="8">
        <f>SUM(R2,T2)</f>
        <v>5</v>
      </c>
      <c r="W2" s="8" t="s">
        <v>76</v>
      </c>
      <c r="X2" s="8" t="s">
        <v>78</v>
      </c>
      <c r="Y2" s="8">
        <v>0</v>
      </c>
      <c r="Z2" s="8">
        <v>0</v>
      </c>
      <c r="AA2" s="8">
        <v>7</v>
      </c>
      <c r="AB2" s="8">
        <v>6</v>
      </c>
      <c r="AC2" s="8">
        <f>SUM(Y2,AA2)</f>
        <v>7</v>
      </c>
      <c r="AD2" s="8">
        <f>SUM(Z2,AB2)</f>
        <v>6</v>
      </c>
      <c r="AE2" s="8">
        <v>4</v>
      </c>
      <c r="AF2" s="8">
        <v>2</v>
      </c>
      <c r="AG2" s="8">
        <f>SUM(U2,AC2)</f>
        <v>16</v>
      </c>
      <c r="AH2" s="8">
        <f>SUM(V2,AD2)</f>
        <v>11</v>
      </c>
      <c r="AI2" s="8" t="s">
        <v>47</v>
      </c>
      <c r="AJ2" s="6" t="str">
        <f>IF(AI2="Sem alterações (ou a condição piorou).", "1",IF(AI2="Quase na mesma, sem qualquer alteração visível.","2",IF(AI2="Ligeiramente melhor, mas, sem mudanças consideráveis.","3",IF(AI2="Com algumas melhorias, mas a mudança não representou qualquer diferença real.","4",IF(AI2="Moderadamente melhor, com mudança ligeira mas significativa.","5",IF(AI2="Melhor, e com melhorias que fizeram uma diferença real e útil.","6",IF(AI2="Muito melhor, e com uma melhoria considerável que fez toda a diferença.","7",)))))))</f>
        <v>4</v>
      </c>
      <c r="AK2" s="6"/>
      <c r="AL2" s="6"/>
    </row>
    <row r="3" spans="1:45" x14ac:dyDescent="0.2">
      <c r="A3" s="8" t="s">
        <v>72</v>
      </c>
      <c r="B3" s="8" t="s">
        <v>79</v>
      </c>
      <c r="C3" s="8" t="s">
        <v>26</v>
      </c>
      <c r="D3" s="9">
        <v>30516</v>
      </c>
      <c r="E3" s="8">
        <v>35</v>
      </c>
      <c r="F3" s="8" t="s">
        <v>27</v>
      </c>
      <c r="G3" s="6"/>
      <c r="H3" s="8">
        <v>60</v>
      </c>
      <c r="I3" s="8">
        <v>1.6</v>
      </c>
      <c r="J3" s="11">
        <f t="shared" ref="J3:J11" si="0">H3/I3^2</f>
        <v>23.437499999999996</v>
      </c>
      <c r="K3" s="8">
        <v>7.3</v>
      </c>
      <c r="L3" s="8" t="s">
        <v>80</v>
      </c>
      <c r="M3" s="8" t="s">
        <v>81</v>
      </c>
      <c r="N3" s="8" t="s">
        <v>82</v>
      </c>
      <c r="O3" s="8" t="s">
        <v>83</v>
      </c>
      <c r="P3" s="8" t="s">
        <v>84</v>
      </c>
      <c r="Q3" s="8">
        <v>1</v>
      </c>
      <c r="R3" s="8">
        <v>0</v>
      </c>
      <c r="S3" s="8">
        <v>3</v>
      </c>
      <c r="T3" s="8">
        <v>1</v>
      </c>
      <c r="U3" s="8">
        <f t="shared" ref="U3:U11" si="1">SUM(Q3,S3)</f>
        <v>4</v>
      </c>
      <c r="V3" s="8">
        <f t="shared" ref="V3:V11" si="2">SUM(R3,T3)</f>
        <v>1</v>
      </c>
      <c r="W3" s="8" t="s">
        <v>85</v>
      </c>
      <c r="X3" s="8" t="s">
        <v>86</v>
      </c>
      <c r="Y3" s="8">
        <v>2</v>
      </c>
      <c r="Z3" s="8">
        <v>0</v>
      </c>
      <c r="AA3" s="8">
        <v>2</v>
      </c>
      <c r="AB3" s="8">
        <v>2</v>
      </c>
      <c r="AC3" s="8">
        <f t="shared" ref="AC3:AC11" si="3">SUM(Y3,AA3)</f>
        <v>4</v>
      </c>
      <c r="AD3" s="8">
        <f t="shared" ref="AD3:AD11" si="4">SUM(Z3,AB3)</f>
        <v>2</v>
      </c>
      <c r="AE3" s="6">
        <v>3</v>
      </c>
      <c r="AF3" s="6">
        <v>1</v>
      </c>
      <c r="AG3" s="8">
        <f t="shared" ref="AG3:AG11" si="5">SUM(U3,AC3)</f>
        <v>8</v>
      </c>
      <c r="AH3" s="8">
        <f t="shared" ref="AH3:AH11" si="6">SUM(V3,AD3)</f>
        <v>3</v>
      </c>
      <c r="AI3" s="8" t="s">
        <v>63</v>
      </c>
      <c r="AJ3" s="6" t="str">
        <f t="shared" ref="AJ3:AJ11" si="7">IF(AI3="Sem alterações (ou a condição piorou).", "1",IF(AI3="Quase na mesma, sem qualquer alteração visível.","2",IF(AI3="Ligeiramente melhor, mas, sem mudanças consideráveis.","3",IF(AI3="Com algumas melhorias, mas a mudança não representou qualquer diferença real.","4",IF(AI3="Moderadamente melhor, com mudança ligeira mas significativa.","5",IF(AI3="Melhor, e com melhorias que fizeram uma diferença real e útil.","6",IF(AI3="Muito melhor, e com uma melhoria considerável que fez toda a diferença.","7",)))))))</f>
        <v>5</v>
      </c>
      <c r="AK3" s="6"/>
      <c r="AM3" s="21" t="s">
        <v>252</v>
      </c>
      <c r="AN3" s="21" t="s">
        <v>254</v>
      </c>
    </row>
    <row r="4" spans="1:45" ht="15.75" x14ac:dyDescent="0.25">
      <c r="A4" s="8" t="s">
        <v>72</v>
      </c>
      <c r="B4" s="10" t="s">
        <v>232</v>
      </c>
      <c r="C4" s="8" t="s">
        <v>26</v>
      </c>
      <c r="D4" s="9">
        <v>35599</v>
      </c>
      <c r="E4" s="8">
        <v>22</v>
      </c>
      <c r="F4" s="8" t="s">
        <v>27</v>
      </c>
      <c r="G4" s="6"/>
      <c r="H4" s="8">
        <v>57</v>
      </c>
      <c r="I4" s="8">
        <v>1.65</v>
      </c>
      <c r="J4" s="11">
        <f t="shared" si="0"/>
        <v>20.936639118457304</v>
      </c>
      <c r="K4" s="8" t="s">
        <v>87</v>
      </c>
      <c r="L4" s="8" t="s">
        <v>88</v>
      </c>
      <c r="M4" s="8" t="s">
        <v>89</v>
      </c>
      <c r="N4" s="8" t="s">
        <v>90</v>
      </c>
      <c r="O4" s="8" t="s">
        <v>91</v>
      </c>
      <c r="P4" s="8" t="s">
        <v>92</v>
      </c>
      <c r="Q4" s="8">
        <v>2</v>
      </c>
      <c r="R4" s="8">
        <v>1</v>
      </c>
      <c r="S4" s="8">
        <v>7</v>
      </c>
      <c r="T4" s="8">
        <v>4</v>
      </c>
      <c r="U4" s="8">
        <f t="shared" si="1"/>
        <v>9</v>
      </c>
      <c r="V4" s="8">
        <f t="shared" si="2"/>
        <v>5</v>
      </c>
      <c r="W4" s="8" t="s">
        <v>93</v>
      </c>
      <c r="X4" s="8" t="s">
        <v>94</v>
      </c>
      <c r="Y4" s="8">
        <v>2</v>
      </c>
      <c r="Z4" s="8">
        <v>0</v>
      </c>
      <c r="AA4" s="8">
        <v>8</v>
      </c>
      <c r="AB4" s="8">
        <v>7</v>
      </c>
      <c r="AC4" s="8">
        <f t="shared" si="3"/>
        <v>10</v>
      </c>
      <c r="AD4" s="8">
        <f t="shared" si="4"/>
        <v>7</v>
      </c>
      <c r="AE4" s="8">
        <v>3</v>
      </c>
      <c r="AF4" s="8">
        <v>2</v>
      </c>
      <c r="AG4" s="8">
        <f t="shared" si="5"/>
        <v>19</v>
      </c>
      <c r="AH4" s="8">
        <f t="shared" si="6"/>
        <v>12</v>
      </c>
      <c r="AI4" s="8" t="s">
        <v>63</v>
      </c>
      <c r="AJ4" s="6" t="str">
        <f t="shared" si="7"/>
        <v>5</v>
      </c>
      <c r="AK4" s="6"/>
      <c r="AL4" s="19" t="s">
        <v>245</v>
      </c>
      <c r="AM4" s="6">
        <f>COUNTIF(AJ2:AJ100,"1")</f>
        <v>0</v>
      </c>
      <c r="AN4" s="23">
        <f>AM4/AM11</f>
        <v>0</v>
      </c>
    </row>
    <row r="5" spans="1:45" ht="15.75" x14ac:dyDescent="0.25">
      <c r="A5" s="8" t="s">
        <v>72</v>
      </c>
      <c r="B5" s="8" t="s">
        <v>128</v>
      </c>
      <c r="C5" s="8" t="s">
        <v>26</v>
      </c>
      <c r="D5" s="9">
        <v>35291</v>
      </c>
      <c r="E5" s="8">
        <v>22</v>
      </c>
      <c r="F5" s="8" t="s">
        <v>27</v>
      </c>
      <c r="G5" s="6"/>
      <c r="H5" s="8">
        <v>50</v>
      </c>
      <c r="I5" s="8">
        <v>1.7</v>
      </c>
      <c r="J5" s="11">
        <f t="shared" si="0"/>
        <v>17.301038062283737</v>
      </c>
      <c r="K5" s="8" t="s">
        <v>129</v>
      </c>
      <c r="L5" s="8" t="s">
        <v>130</v>
      </c>
      <c r="M5" s="8">
        <v>11</v>
      </c>
      <c r="N5" s="8" t="s">
        <v>131</v>
      </c>
      <c r="O5" s="8" t="s">
        <v>132</v>
      </c>
      <c r="P5" s="8" t="s">
        <v>133</v>
      </c>
      <c r="Q5" s="8">
        <v>2</v>
      </c>
      <c r="R5" s="8">
        <v>0</v>
      </c>
      <c r="S5" s="8">
        <v>6</v>
      </c>
      <c r="T5" s="8">
        <v>6</v>
      </c>
      <c r="U5" s="8">
        <f t="shared" si="1"/>
        <v>8</v>
      </c>
      <c r="V5" s="8">
        <f t="shared" si="2"/>
        <v>6</v>
      </c>
      <c r="W5" s="8" t="s">
        <v>53</v>
      </c>
      <c r="X5" s="8" t="s">
        <v>134</v>
      </c>
      <c r="Y5" s="8">
        <v>1</v>
      </c>
      <c r="Z5" s="8">
        <v>0</v>
      </c>
      <c r="AA5" s="8">
        <v>4</v>
      </c>
      <c r="AB5" s="8">
        <v>2</v>
      </c>
      <c r="AC5" s="8">
        <f t="shared" si="3"/>
        <v>5</v>
      </c>
      <c r="AD5" s="8">
        <f t="shared" si="4"/>
        <v>2</v>
      </c>
      <c r="AE5" s="8">
        <v>8</v>
      </c>
      <c r="AF5" s="8">
        <v>6</v>
      </c>
      <c r="AG5" s="8">
        <f t="shared" si="5"/>
        <v>13</v>
      </c>
      <c r="AH5" s="8">
        <f t="shared" si="6"/>
        <v>8</v>
      </c>
      <c r="AI5" s="8" t="s">
        <v>63</v>
      </c>
      <c r="AJ5" s="6" t="str">
        <f t="shared" si="7"/>
        <v>5</v>
      </c>
      <c r="AK5" s="6"/>
      <c r="AL5" s="19" t="s">
        <v>246</v>
      </c>
      <c r="AM5" s="6">
        <f>COUNTIF(AJ2:AJ101,"2")</f>
        <v>0</v>
      </c>
      <c r="AN5" s="23">
        <f>AM5/AM11</f>
        <v>0</v>
      </c>
    </row>
    <row r="6" spans="1:45" ht="15.75" x14ac:dyDescent="0.25">
      <c r="A6" s="8" t="s">
        <v>72</v>
      </c>
      <c r="B6" s="8" t="s">
        <v>154</v>
      </c>
      <c r="C6" s="8" t="s">
        <v>26</v>
      </c>
      <c r="D6" s="9">
        <v>33219</v>
      </c>
      <c r="E6" s="8">
        <v>48</v>
      </c>
      <c r="F6" s="8" t="s">
        <v>27</v>
      </c>
      <c r="G6" s="6"/>
      <c r="H6" s="8">
        <v>48</v>
      </c>
      <c r="I6" s="8">
        <v>1.54</v>
      </c>
      <c r="J6" s="11">
        <f t="shared" si="0"/>
        <v>20.239500758981279</v>
      </c>
      <c r="K6" s="8" t="s">
        <v>155</v>
      </c>
      <c r="L6" s="8" t="s">
        <v>156</v>
      </c>
      <c r="M6" s="8" t="s">
        <v>157</v>
      </c>
      <c r="N6" s="8" t="s">
        <v>158</v>
      </c>
      <c r="O6" s="8" t="s">
        <v>159</v>
      </c>
      <c r="P6" s="8" t="s">
        <v>160</v>
      </c>
      <c r="Q6" s="8">
        <v>3</v>
      </c>
      <c r="R6" s="8">
        <v>0</v>
      </c>
      <c r="S6" s="8">
        <v>5</v>
      </c>
      <c r="T6" s="8">
        <v>7</v>
      </c>
      <c r="U6" s="8">
        <f t="shared" si="1"/>
        <v>8</v>
      </c>
      <c r="V6" s="8">
        <f t="shared" si="2"/>
        <v>7</v>
      </c>
      <c r="W6" s="8" t="s">
        <v>161</v>
      </c>
      <c r="X6" s="8" t="s">
        <v>162</v>
      </c>
      <c r="Y6" s="8">
        <v>3</v>
      </c>
      <c r="Z6" s="8">
        <v>3</v>
      </c>
      <c r="AA6" s="8">
        <v>2</v>
      </c>
      <c r="AB6" s="8">
        <v>1</v>
      </c>
      <c r="AC6" s="8">
        <f t="shared" si="3"/>
        <v>5</v>
      </c>
      <c r="AD6" s="8">
        <f t="shared" si="4"/>
        <v>4</v>
      </c>
      <c r="AE6" s="8">
        <v>6</v>
      </c>
      <c r="AF6" s="8">
        <v>5</v>
      </c>
      <c r="AG6" s="8">
        <f t="shared" si="5"/>
        <v>13</v>
      </c>
      <c r="AH6" s="8">
        <f t="shared" si="6"/>
        <v>11</v>
      </c>
      <c r="AI6" s="8" t="s">
        <v>163</v>
      </c>
      <c r="AJ6" s="6" t="str">
        <f t="shared" si="7"/>
        <v>3</v>
      </c>
      <c r="AK6" s="6"/>
      <c r="AL6" s="19" t="s">
        <v>247</v>
      </c>
      <c r="AM6" s="6">
        <f>COUNTIF(AJ2:AJ101,"3")</f>
        <v>1</v>
      </c>
      <c r="AN6" s="23">
        <f>AM6/AM11</f>
        <v>0.1</v>
      </c>
    </row>
    <row r="7" spans="1:45" ht="15.75" x14ac:dyDescent="0.25">
      <c r="A7" s="8" t="s">
        <v>72</v>
      </c>
      <c r="B7" s="8" t="s">
        <v>164</v>
      </c>
      <c r="C7" s="8" t="s">
        <v>26</v>
      </c>
      <c r="D7" s="9">
        <v>35211</v>
      </c>
      <c r="E7" s="8">
        <v>22</v>
      </c>
      <c r="F7" s="8" t="s">
        <v>27</v>
      </c>
      <c r="G7" s="6"/>
      <c r="H7" s="8">
        <v>57</v>
      </c>
      <c r="I7" s="8">
        <v>1.58</v>
      </c>
      <c r="J7" s="11">
        <f t="shared" si="0"/>
        <v>22.832879346258608</v>
      </c>
      <c r="K7" s="8">
        <v>0</v>
      </c>
      <c r="L7" s="8" t="s">
        <v>165</v>
      </c>
      <c r="M7" s="8" t="s">
        <v>166</v>
      </c>
      <c r="N7" s="8" t="s">
        <v>167</v>
      </c>
      <c r="O7" s="8" t="s">
        <v>45</v>
      </c>
      <c r="P7" s="8" t="s">
        <v>168</v>
      </c>
      <c r="Q7" s="8">
        <v>0</v>
      </c>
      <c r="R7" s="8">
        <v>0</v>
      </c>
      <c r="S7" s="8">
        <v>8</v>
      </c>
      <c r="T7" s="8">
        <v>5</v>
      </c>
      <c r="U7" s="8">
        <f t="shared" si="1"/>
        <v>8</v>
      </c>
      <c r="V7" s="8">
        <f t="shared" si="2"/>
        <v>5</v>
      </c>
      <c r="W7" s="8" t="s">
        <v>169</v>
      </c>
      <c r="X7" s="8" t="s">
        <v>170</v>
      </c>
      <c r="Y7" s="8">
        <v>4</v>
      </c>
      <c r="Z7" s="8">
        <v>3</v>
      </c>
      <c r="AA7" s="8">
        <v>2</v>
      </c>
      <c r="AB7" s="8">
        <v>0</v>
      </c>
      <c r="AC7" s="8">
        <f t="shared" si="3"/>
        <v>6</v>
      </c>
      <c r="AD7" s="8">
        <f t="shared" si="4"/>
        <v>3</v>
      </c>
      <c r="AE7" s="8">
        <v>6</v>
      </c>
      <c r="AF7" s="8">
        <v>4</v>
      </c>
      <c r="AG7" s="8">
        <f t="shared" si="5"/>
        <v>14</v>
      </c>
      <c r="AH7" s="8">
        <f t="shared" si="6"/>
        <v>8</v>
      </c>
      <c r="AI7" s="8" t="s">
        <v>63</v>
      </c>
      <c r="AJ7" s="6" t="str">
        <f t="shared" si="7"/>
        <v>5</v>
      </c>
      <c r="AK7" s="6"/>
      <c r="AL7" s="19" t="s">
        <v>248</v>
      </c>
      <c r="AM7" s="6">
        <f>COUNTIF(AJ2:AJ101,"4")</f>
        <v>2</v>
      </c>
      <c r="AN7" s="23">
        <f>AM7/AM11</f>
        <v>0.2</v>
      </c>
    </row>
    <row r="8" spans="1:45" ht="15.75" x14ac:dyDescent="0.25">
      <c r="A8" s="8" t="s">
        <v>72</v>
      </c>
      <c r="B8" s="8" t="s">
        <v>171</v>
      </c>
      <c r="C8" s="8" t="s">
        <v>26</v>
      </c>
      <c r="D8" s="9">
        <v>34166</v>
      </c>
      <c r="E8" s="8">
        <v>25</v>
      </c>
      <c r="F8" s="8" t="s">
        <v>27</v>
      </c>
      <c r="G8" s="6"/>
      <c r="H8" s="8">
        <v>66</v>
      </c>
      <c r="I8" s="8">
        <v>1.57</v>
      </c>
      <c r="J8" s="11">
        <f t="shared" si="0"/>
        <v>26.775934114974238</v>
      </c>
      <c r="K8" s="8">
        <v>6</v>
      </c>
      <c r="L8" s="8" t="s">
        <v>172</v>
      </c>
      <c r="M8" s="8">
        <v>0</v>
      </c>
      <c r="N8" s="8" t="s">
        <v>173</v>
      </c>
      <c r="O8" s="8" t="s">
        <v>146</v>
      </c>
      <c r="P8" s="8" t="s">
        <v>174</v>
      </c>
      <c r="Q8" s="8">
        <v>1</v>
      </c>
      <c r="R8" s="8">
        <v>0</v>
      </c>
      <c r="S8" s="8">
        <v>8</v>
      </c>
      <c r="T8" s="8">
        <v>6</v>
      </c>
      <c r="U8" s="8">
        <f t="shared" si="1"/>
        <v>9</v>
      </c>
      <c r="V8" s="8">
        <f t="shared" si="2"/>
        <v>6</v>
      </c>
      <c r="W8" s="8" t="s">
        <v>45</v>
      </c>
      <c r="X8" s="8" t="s">
        <v>175</v>
      </c>
      <c r="Y8" s="8">
        <v>0</v>
      </c>
      <c r="Z8" s="8">
        <v>0</v>
      </c>
      <c r="AA8" s="8">
        <v>7</v>
      </c>
      <c r="AB8" s="8">
        <v>3</v>
      </c>
      <c r="AC8" s="8">
        <f t="shared" si="3"/>
        <v>7</v>
      </c>
      <c r="AD8" s="8">
        <f t="shared" si="4"/>
        <v>3</v>
      </c>
      <c r="AE8" s="8">
        <v>7</v>
      </c>
      <c r="AF8" s="8">
        <v>4</v>
      </c>
      <c r="AG8" s="8">
        <f t="shared" si="5"/>
        <v>16</v>
      </c>
      <c r="AH8" s="8">
        <f t="shared" si="6"/>
        <v>9</v>
      </c>
      <c r="AI8" s="8" t="s">
        <v>63</v>
      </c>
      <c r="AJ8" s="6" t="str">
        <f t="shared" si="7"/>
        <v>5</v>
      </c>
      <c r="AK8" s="6"/>
      <c r="AL8" s="19" t="s">
        <v>249</v>
      </c>
      <c r="AM8" s="6">
        <f>COUNTIF(AJ2:AJ101,"5")</f>
        <v>6</v>
      </c>
      <c r="AN8" s="23">
        <f>AM8/AM11</f>
        <v>0.6</v>
      </c>
    </row>
    <row r="9" spans="1:45" ht="15.75" x14ac:dyDescent="0.25">
      <c r="A9" s="8" t="s">
        <v>72</v>
      </c>
      <c r="B9" s="8" t="s">
        <v>176</v>
      </c>
      <c r="C9" s="8" t="s">
        <v>26</v>
      </c>
      <c r="D9" s="9">
        <v>35520</v>
      </c>
      <c r="E9" s="8">
        <v>21</v>
      </c>
      <c r="F9" s="8" t="s">
        <v>27</v>
      </c>
      <c r="G9" s="6"/>
      <c r="H9" s="6">
        <v>48</v>
      </c>
      <c r="I9" s="6">
        <v>1.57</v>
      </c>
      <c r="J9" s="11">
        <f t="shared" si="0"/>
        <v>19.473406629072173</v>
      </c>
      <c r="K9" s="8">
        <v>0</v>
      </c>
      <c r="L9" s="8" t="s">
        <v>177</v>
      </c>
      <c r="M9" s="8">
        <v>0</v>
      </c>
      <c r="N9" s="8" t="s">
        <v>178</v>
      </c>
      <c r="O9" s="8" t="s">
        <v>45</v>
      </c>
      <c r="P9" s="8" t="s">
        <v>179</v>
      </c>
      <c r="Q9" s="8">
        <v>0</v>
      </c>
      <c r="R9" s="8">
        <v>0</v>
      </c>
      <c r="S9" s="8">
        <v>4</v>
      </c>
      <c r="T9" s="8">
        <v>3</v>
      </c>
      <c r="U9" s="8">
        <f t="shared" si="1"/>
        <v>4</v>
      </c>
      <c r="V9" s="8">
        <f t="shared" si="2"/>
        <v>3</v>
      </c>
      <c r="W9" s="8" t="s">
        <v>45</v>
      </c>
      <c r="X9" s="8" t="s">
        <v>180</v>
      </c>
      <c r="Y9" s="8">
        <v>0</v>
      </c>
      <c r="Z9" s="8">
        <v>0</v>
      </c>
      <c r="AA9" s="8">
        <v>5</v>
      </c>
      <c r="AB9" s="8">
        <v>2</v>
      </c>
      <c r="AC9" s="8">
        <f t="shared" si="3"/>
        <v>5</v>
      </c>
      <c r="AD9" s="8">
        <f t="shared" si="4"/>
        <v>2</v>
      </c>
      <c r="AE9" s="8">
        <v>4</v>
      </c>
      <c r="AF9" s="8">
        <v>3</v>
      </c>
      <c r="AG9" s="8">
        <f t="shared" si="5"/>
        <v>9</v>
      </c>
      <c r="AH9" s="8">
        <f t="shared" si="6"/>
        <v>5</v>
      </c>
      <c r="AI9" s="8" t="s">
        <v>47</v>
      </c>
      <c r="AJ9" s="6" t="str">
        <f t="shared" si="7"/>
        <v>4</v>
      </c>
      <c r="AK9" s="6"/>
      <c r="AL9" s="19" t="s">
        <v>250</v>
      </c>
      <c r="AM9" s="6">
        <f>COUNTIF(AJ2:AJ101,"6")</f>
        <v>1</v>
      </c>
      <c r="AN9" s="23">
        <f>AM9/AM11</f>
        <v>0.1</v>
      </c>
    </row>
    <row r="10" spans="1:45" ht="15.75" x14ac:dyDescent="0.25">
      <c r="A10" s="8" t="s">
        <v>72</v>
      </c>
      <c r="B10" s="8" t="s">
        <v>181</v>
      </c>
      <c r="C10" s="8" t="s">
        <v>26</v>
      </c>
      <c r="D10" s="9">
        <v>36153</v>
      </c>
      <c r="E10" s="8">
        <v>20</v>
      </c>
      <c r="F10" s="8" t="s">
        <v>38</v>
      </c>
      <c r="G10" s="6"/>
      <c r="H10" s="8">
        <v>49</v>
      </c>
      <c r="I10" s="6">
        <v>1.59</v>
      </c>
      <c r="J10" s="11">
        <f t="shared" si="0"/>
        <v>19.382144693643447</v>
      </c>
      <c r="K10" s="8">
        <v>0</v>
      </c>
      <c r="L10" s="8" t="s">
        <v>182</v>
      </c>
      <c r="M10" s="8">
        <v>6.5</v>
      </c>
      <c r="N10" s="8" t="s">
        <v>183</v>
      </c>
      <c r="O10" s="8" t="s">
        <v>45</v>
      </c>
      <c r="P10" s="8" t="s">
        <v>184</v>
      </c>
      <c r="Q10" s="8">
        <v>0</v>
      </c>
      <c r="R10" s="8">
        <v>0</v>
      </c>
      <c r="S10" s="8">
        <v>14</v>
      </c>
      <c r="T10" s="8">
        <v>8</v>
      </c>
      <c r="U10" s="8">
        <f t="shared" si="1"/>
        <v>14</v>
      </c>
      <c r="V10" s="8">
        <f t="shared" si="2"/>
        <v>8</v>
      </c>
      <c r="W10" s="8" t="s">
        <v>111</v>
      </c>
      <c r="X10" s="8" t="s">
        <v>185</v>
      </c>
      <c r="Y10" s="8">
        <v>1</v>
      </c>
      <c r="Z10" s="8">
        <v>0</v>
      </c>
      <c r="AA10" s="8">
        <v>9</v>
      </c>
      <c r="AB10" s="8">
        <v>5</v>
      </c>
      <c r="AC10" s="8">
        <f t="shared" si="3"/>
        <v>10</v>
      </c>
      <c r="AD10" s="8">
        <f t="shared" si="4"/>
        <v>5</v>
      </c>
      <c r="AE10" s="8">
        <v>2</v>
      </c>
      <c r="AF10" s="8">
        <v>1</v>
      </c>
      <c r="AG10" s="8">
        <f t="shared" si="5"/>
        <v>24</v>
      </c>
      <c r="AH10" s="8">
        <f t="shared" si="6"/>
        <v>13</v>
      </c>
      <c r="AI10" s="8" t="s">
        <v>35</v>
      </c>
      <c r="AJ10" s="6" t="str">
        <f t="shared" si="7"/>
        <v>6</v>
      </c>
      <c r="AK10" s="6"/>
      <c r="AL10" s="19" t="s">
        <v>251</v>
      </c>
      <c r="AM10" s="6">
        <f>COUNTIF(AJ2:AJ101,"7")</f>
        <v>0</v>
      </c>
      <c r="AN10" s="23">
        <f>AM10/AM11</f>
        <v>0</v>
      </c>
    </row>
    <row r="11" spans="1:45" ht="15.75" x14ac:dyDescent="0.2">
      <c r="A11" s="8" t="s">
        <v>72</v>
      </c>
      <c r="B11" s="10" t="s">
        <v>233</v>
      </c>
      <c r="C11" s="8" t="s">
        <v>26</v>
      </c>
      <c r="D11" s="9">
        <v>35866</v>
      </c>
      <c r="E11" s="8">
        <v>21</v>
      </c>
      <c r="F11" s="8" t="s">
        <v>27</v>
      </c>
      <c r="G11" s="8" t="s">
        <v>49</v>
      </c>
      <c r="H11" s="8">
        <v>56</v>
      </c>
      <c r="I11" s="8">
        <v>1.56</v>
      </c>
      <c r="J11" s="11">
        <f t="shared" si="0"/>
        <v>23.011176857330703</v>
      </c>
      <c r="K11" s="8">
        <v>0</v>
      </c>
      <c r="L11" s="8" t="s">
        <v>186</v>
      </c>
      <c r="M11" s="8" t="s">
        <v>187</v>
      </c>
      <c r="N11" s="8" t="s">
        <v>188</v>
      </c>
      <c r="O11" s="8" t="s">
        <v>189</v>
      </c>
      <c r="P11" s="8" t="s">
        <v>190</v>
      </c>
      <c r="Q11" s="8">
        <v>0</v>
      </c>
      <c r="R11" s="8">
        <v>2</v>
      </c>
      <c r="S11" s="8">
        <v>5</v>
      </c>
      <c r="T11" s="8">
        <v>3</v>
      </c>
      <c r="U11" s="8">
        <f t="shared" si="1"/>
        <v>5</v>
      </c>
      <c r="V11" s="8">
        <f t="shared" si="2"/>
        <v>5</v>
      </c>
      <c r="W11" s="8" t="s">
        <v>191</v>
      </c>
      <c r="X11" s="8" t="s">
        <v>192</v>
      </c>
      <c r="Y11" s="8">
        <v>2</v>
      </c>
      <c r="Z11" s="8">
        <v>2</v>
      </c>
      <c r="AA11" s="8">
        <v>2</v>
      </c>
      <c r="AB11" s="8">
        <v>2</v>
      </c>
      <c r="AC11" s="8">
        <f t="shared" si="3"/>
        <v>4</v>
      </c>
      <c r="AD11" s="8">
        <f t="shared" si="4"/>
        <v>4</v>
      </c>
      <c r="AE11" s="8">
        <v>2</v>
      </c>
      <c r="AF11" s="8">
        <v>1</v>
      </c>
      <c r="AG11" s="8">
        <f t="shared" si="5"/>
        <v>9</v>
      </c>
      <c r="AH11" s="8">
        <f t="shared" si="6"/>
        <v>9</v>
      </c>
      <c r="AI11" s="8" t="s">
        <v>63</v>
      </c>
      <c r="AJ11" s="6" t="str">
        <f t="shared" si="7"/>
        <v>5</v>
      </c>
      <c r="AK11" s="6"/>
      <c r="AL11" s="22" t="s">
        <v>253</v>
      </c>
      <c r="AM11" s="6">
        <f>SUM(AM4:AM10)</f>
        <v>10</v>
      </c>
      <c r="AN11" s="23"/>
    </row>
    <row r="12" spans="1:45" s="37" customForma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45" s="37" customFormat="1" ht="13.5" thickBot="1" x14ac:dyDescent="0.25"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1:45" ht="18.75" thickBot="1" x14ac:dyDescent="0.25">
      <c r="A14" s="43" t="s">
        <v>262</v>
      </c>
      <c r="B14" s="43"/>
      <c r="C14" s="43"/>
      <c r="D14" s="44"/>
      <c r="E14" s="37"/>
      <c r="F14" s="37"/>
      <c r="G14" s="37"/>
      <c r="H14" s="37"/>
      <c r="I14" s="37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7"/>
      <c r="AN14" s="37"/>
      <c r="AO14" s="37"/>
      <c r="AP14" s="37"/>
      <c r="AQ14" s="37"/>
      <c r="AR14" s="37"/>
      <c r="AS14" s="37"/>
    </row>
    <row r="15" spans="1:45" ht="14.25" thickTop="1" thickBot="1" x14ac:dyDescent="0.25">
      <c r="A15" s="27" t="s">
        <v>263</v>
      </c>
      <c r="B15" s="28" t="s">
        <v>264</v>
      </c>
      <c r="C15" s="28" t="s">
        <v>265</v>
      </c>
      <c r="D15" s="28" t="s">
        <v>266</v>
      </c>
      <c r="E15" s="37"/>
      <c r="F15" s="37"/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7"/>
      <c r="AN15" s="37"/>
      <c r="AO15" s="37"/>
      <c r="AP15" s="37"/>
      <c r="AQ15" s="37"/>
      <c r="AR15" s="37"/>
      <c r="AS15" s="37"/>
    </row>
    <row r="16" spans="1:45" ht="13.5" thickBot="1" x14ac:dyDescent="0.25">
      <c r="A16" s="33">
        <f>AVERAGE(E2:E50)</f>
        <v>25.6</v>
      </c>
      <c r="B16" s="29">
        <f>MEDIAN(E2:E50)</f>
        <v>22</v>
      </c>
      <c r="C16" s="42">
        <f>MODE(E2:E50)</f>
        <v>22</v>
      </c>
      <c r="D16" s="32">
        <f>STDEV(E2:E50)</f>
        <v>9.0332718325089694</v>
      </c>
      <c r="E16" s="37"/>
      <c r="F16" s="37"/>
      <c r="G16" s="37"/>
      <c r="H16" s="37"/>
      <c r="I16" s="37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7"/>
      <c r="AN16" s="37"/>
      <c r="AO16" s="37"/>
      <c r="AP16" s="37"/>
      <c r="AQ16" s="37"/>
      <c r="AR16" s="37"/>
      <c r="AS16" s="37"/>
    </row>
    <row r="17" spans="1:45" s="37" customFormat="1" ht="13.5" thickBot="1" x14ac:dyDescent="0.25"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</row>
    <row r="18" spans="1:45" ht="18.75" thickBot="1" x14ac:dyDescent="0.25">
      <c r="A18" s="43" t="s">
        <v>267</v>
      </c>
      <c r="B18" s="43"/>
      <c r="C18" s="43"/>
      <c r="D18" s="44"/>
      <c r="E18" s="37"/>
      <c r="F18" s="37"/>
      <c r="G18" s="37"/>
      <c r="H18" s="37"/>
      <c r="I18" s="37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7"/>
      <c r="AN18" s="37"/>
      <c r="AO18" s="37"/>
      <c r="AP18" s="37"/>
      <c r="AQ18" s="37"/>
      <c r="AR18" s="37"/>
      <c r="AS18" s="37"/>
    </row>
    <row r="19" spans="1:45" ht="14.25" thickTop="1" thickBot="1" x14ac:dyDescent="0.25">
      <c r="A19" s="27" t="s">
        <v>263</v>
      </c>
      <c r="B19" s="28" t="s">
        <v>264</v>
      </c>
      <c r="C19" s="28" t="s">
        <v>265</v>
      </c>
      <c r="D19" s="28" t="s">
        <v>266</v>
      </c>
      <c r="E19" s="37"/>
      <c r="F19" s="37"/>
      <c r="G19" s="37"/>
      <c r="H19" s="37"/>
      <c r="I19" s="37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7"/>
      <c r="AN19" s="37"/>
      <c r="AO19" s="37"/>
      <c r="AP19" s="37"/>
      <c r="AQ19" s="37"/>
      <c r="AR19" s="37"/>
      <c r="AS19" s="37"/>
    </row>
    <row r="20" spans="1:45" ht="13.5" thickBot="1" x14ac:dyDescent="0.25">
      <c r="A20" s="33">
        <f>AVERAGE(J2:J50)</f>
        <v>21.531634540323118</v>
      </c>
      <c r="B20" s="30">
        <f>MEDIAN(J2:J50)</f>
        <v>21.431382470343511</v>
      </c>
      <c r="C20" s="29" t="e">
        <f>MODE(J2:J50)</f>
        <v>#N/A</v>
      </c>
      <c r="D20" s="32">
        <f>STDEV(J2:J50)</f>
        <v>2.6656475681847356</v>
      </c>
      <c r="E20" s="37"/>
      <c r="F20" s="37"/>
      <c r="G20" s="37"/>
      <c r="H20" s="37"/>
      <c r="I20" s="37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7"/>
      <c r="AN20" s="37"/>
      <c r="AO20" s="37"/>
      <c r="AP20" s="37"/>
      <c r="AQ20" s="37"/>
      <c r="AR20" s="37"/>
      <c r="AS20" s="37"/>
    </row>
    <row r="21" spans="1:45" s="37" customFormat="1" ht="13.5" thickBot="1" x14ac:dyDescent="0.25"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</row>
    <row r="22" spans="1:45" ht="18.75" thickBot="1" x14ac:dyDescent="0.25">
      <c r="A22" s="43" t="s">
        <v>270</v>
      </c>
      <c r="B22" s="43"/>
      <c r="C22" s="43"/>
      <c r="D22" s="44"/>
      <c r="E22" s="37"/>
      <c r="F22" s="45" t="s">
        <v>272</v>
      </c>
      <c r="G22" s="45"/>
      <c r="H22" s="45"/>
      <c r="I22" s="46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7"/>
      <c r="AN22" s="37"/>
      <c r="AO22" s="37"/>
      <c r="AP22" s="37"/>
      <c r="AQ22" s="37"/>
      <c r="AR22" s="37"/>
      <c r="AS22" s="37"/>
    </row>
    <row r="23" spans="1:45" ht="14.25" thickTop="1" thickBot="1" x14ac:dyDescent="0.25">
      <c r="A23" s="27" t="s">
        <v>263</v>
      </c>
      <c r="B23" s="28" t="s">
        <v>264</v>
      </c>
      <c r="C23" s="28" t="s">
        <v>265</v>
      </c>
      <c r="D23" s="28" t="s">
        <v>266</v>
      </c>
      <c r="E23" s="39"/>
      <c r="F23" s="35" t="s">
        <v>263</v>
      </c>
      <c r="G23" s="36" t="s">
        <v>264</v>
      </c>
      <c r="H23" s="36" t="s">
        <v>265</v>
      </c>
      <c r="I23" s="36" t="s">
        <v>266</v>
      </c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7"/>
      <c r="AN23" s="37"/>
      <c r="AO23" s="37"/>
      <c r="AP23" s="37"/>
      <c r="AQ23" s="37"/>
      <c r="AR23" s="37"/>
      <c r="AS23" s="37"/>
    </row>
    <row r="24" spans="1:45" ht="13.5" thickBot="1" x14ac:dyDescent="0.25">
      <c r="A24" s="33">
        <f>AVERAGE(U2:U50)</f>
        <v>7.8</v>
      </c>
      <c r="B24" s="29">
        <f>MEDIAN(U2:U50)</f>
        <v>8</v>
      </c>
      <c r="C24" s="29">
        <f>MODE(U2:U50)</f>
        <v>9</v>
      </c>
      <c r="D24" s="32">
        <f>STDEV(U2:U50)</f>
        <v>2.9739610697593952</v>
      </c>
      <c r="E24" s="39"/>
      <c r="F24" s="33">
        <f>AVERAGE(AC2:AC50)</f>
        <v>6.3</v>
      </c>
      <c r="G24" s="29">
        <f>MEDIAN(AC2:AC50)</f>
        <v>5.5</v>
      </c>
      <c r="H24" s="29">
        <f>MODE(AC2:AC50)</f>
        <v>5</v>
      </c>
      <c r="I24" s="32">
        <f>STDEV(AC2:AC50)</f>
        <v>2.213594362117866</v>
      </c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7"/>
      <c r="AN24" s="37"/>
      <c r="AO24" s="37"/>
      <c r="AP24" s="37"/>
      <c r="AQ24" s="37"/>
      <c r="AR24" s="37"/>
      <c r="AS24" s="37"/>
    </row>
    <row r="25" spans="1:45" s="37" customFormat="1" ht="13.5" thickBot="1" x14ac:dyDescent="0.25"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45" ht="18.75" thickBot="1" x14ac:dyDescent="0.25">
      <c r="A26" s="43" t="s">
        <v>271</v>
      </c>
      <c r="B26" s="43"/>
      <c r="C26" s="43"/>
      <c r="D26" s="44"/>
      <c r="E26" s="37"/>
      <c r="F26" s="45" t="s">
        <v>273</v>
      </c>
      <c r="G26" s="45"/>
      <c r="H26" s="45"/>
      <c r="I26" s="46"/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7"/>
      <c r="AN26" s="37"/>
      <c r="AO26" s="37"/>
      <c r="AP26" s="37"/>
      <c r="AQ26" s="37"/>
      <c r="AR26" s="37"/>
      <c r="AS26" s="37"/>
    </row>
    <row r="27" spans="1:45" ht="14.25" thickTop="1" thickBot="1" x14ac:dyDescent="0.25">
      <c r="A27" s="27" t="s">
        <v>263</v>
      </c>
      <c r="B27" s="28" t="s">
        <v>264</v>
      </c>
      <c r="C27" s="28" t="s">
        <v>265</v>
      </c>
      <c r="D27" s="28" t="s">
        <v>266</v>
      </c>
      <c r="E27" s="39"/>
      <c r="F27" s="35" t="s">
        <v>263</v>
      </c>
      <c r="G27" s="36" t="s">
        <v>264</v>
      </c>
      <c r="H27" s="36" t="s">
        <v>265</v>
      </c>
      <c r="I27" s="36" t="s">
        <v>266</v>
      </c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7"/>
      <c r="AN27" s="37"/>
      <c r="AO27" s="37"/>
      <c r="AP27" s="37"/>
      <c r="AQ27" s="37"/>
      <c r="AR27" s="37"/>
      <c r="AS27" s="37"/>
    </row>
    <row r="28" spans="1:45" ht="13.5" thickBot="1" x14ac:dyDescent="0.25">
      <c r="A28" s="33">
        <f>AVERAGE(V2:V50)</f>
        <v>5.0999999999999996</v>
      </c>
      <c r="B28" s="29">
        <f>AVERAGE(V2:V50)</f>
        <v>5.0999999999999996</v>
      </c>
      <c r="C28" s="29">
        <f>MODE(V2:V50)</f>
        <v>5</v>
      </c>
      <c r="D28" s="32">
        <f>STDEV(V2:V50)</f>
        <v>1.96920739836559</v>
      </c>
      <c r="E28" s="39"/>
      <c r="F28" s="33">
        <f>AVERAGE(AD2:AD50)</f>
        <v>3.8</v>
      </c>
      <c r="G28" s="29">
        <f>MEDIAN(AD2:AD50)</f>
        <v>3.5</v>
      </c>
      <c r="H28" s="29">
        <f>MODE(AD2:AD50)</f>
        <v>2</v>
      </c>
      <c r="I28" s="31">
        <f>STDEV(AD2:AD50)</f>
        <v>1.751190071541826</v>
      </c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7"/>
      <c r="AN28" s="37"/>
      <c r="AO28" s="37"/>
      <c r="AP28" s="37"/>
      <c r="AQ28" s="37"/>
      <c r="AR28" s="37"/>
      <c r="AS28" s="37"/>
    </row>
    <row r="29" spans="1:45" s="37" customFormat="1" ht="13.5" thickBot="1" x14ac:dyDescent="0.25"/>
    <row r="30" spans="1:45" ht="18.75" thickBot="1" x14ac:dyDescent="0.25">
      <c r="A30" s="43" t="s">
        <v>268</v>
      </c>
      <c r="B30" s="43"/>
      <c r="C30" s="43"/>
      <c r="D30" s="44"/>
      <c r="E30" s="37"/>
      <c r="F30" s="45" t="s">
        <v>269</v>
      </c>
      <c r="G30" s="45"/>
      <c r="H30" s="45"/>
      <c r="I30" s="4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ht="14.25" thickTop="1" thickBot="1" x14ac:dyDescent="0.25">
      <c r="A31" s="27" t="s">
        <v>263</v>
      </c>
      <c r="B31" s="28" t="s">
        <v>264</v>
      </c>
      <c r="C31" s="28" t="s">
        <v>265</v>
      </c>
      <c r="D31" s="28" t="s">
        <v>266</v>
      </c>
      <c r="E31" s="39"/>
      <c r="F31" s="35" t="s">
        <v>263</v>
      </c>
      <c r="G31" s="36" t="s">
        <v>264</v>
      </c>
      <c r="H31" s="36" t="s">
        <v>265</v>
      </c>
      <c r="I31" s="36" t="s">
        <v>266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ht="13.5" thickBot="1" x14ac:dyDescent="0.25">
      <c r="A32" s="33">
        <f>AVERAGE(AG2:AG500)</f>
        <v>14.1</v>
      </c>
      <c r="B32" s="29">
        <f>MEDIAN(AG2:AG50)</f>
        <v>13.5</v>
      </c>
      <c r="C32" s="29">
        <f>MODE(AG2:AG50)</f>
        <v>16</v>
      </c>
      <c r="D32" s="32">
        <f>STDEV(AG2:AG50)</f>
        <v>4.9542350009304617</v>
      </c>
      <c r="E32" s="39"/>
      <c r="F32" s="33">
        <f>AVERAGE(AH2:AH50)</f>
        <v>8.9</v>
      </c>
      <c r="G32" s="29">
        <f>MEDIAN(AH2:AH50)</f>
        <v>9</v>
      </c>
      <c r="H32" s="29">
        <f>MODE(AH2:AH50)</f>
        <v>11</v>
      </c>
      <c r="I32" s="32">
        <f>STDEV(AH2:AH50)</f>
        <v>3.107338983045711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s="37" customFormat="1" ht="13.5" thickBot="1" x14ac:dyDescent="0.25"/>
    <row r="34" spans="1:45" ht="18.75" thickBot="1" x14ac:dyDescent="0.25">
      <c r="A34" s="43" t="s">
        <v>274</v>
      </c>
      <c r="B34" s="43"/>
      <c r="C34" s="43"/>
      <c r="D34" s="44"/>
      <c r="E34" s="37"/>
      <c r="F34" s="45" t="s">
        <v>275</v>
      </c>
      <c r="G34" s="45"/>
      <c r="H34" s="45"/>
      <c r="I34" s="4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5" ht="14.25" thickTop="1" thickBot="1" x14ac:dyDescent="0.25">
      <c r="A35" s="27" t="s">
        <v>263</v>
      </c>
      <c r="B35" s="28" t="s">
        <v>264</v>
      </c>
      <c r="C35" s="28" t="s">
        <v>265</v>
      </c>
      <c r="D35" s="28" t="s">
        <v>266</v>
      </c>
      <c r="E35" s="39"/>
      <c r="F35" s="35" t="s">
        <v>263</v>
      </c>
      <c r="G35" s="36" t="s">
        <v>264</v>
      </c>
      <c r="H35" s="36" t="s">
        <v>265</v>
      </c>
      <c r="I35" s="36" t="s">
        <v>266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1:45" ht="13.5" thickBot="1" x14ac:dyDescent="0.25">
      <c r="A36" s="33">
        <f>AVERAGE(AE2:AE50)</f>
        <v>4.5</v>
      </c>
      <c r="B36" s="29">
        <f>MEDIAN(AE2:AE50)</f>
        <v>4</v>
      </c>
      <c r="C36" s="29">
        <f>MODE(AE2:AE50)</f>
        <v>4</v>
      </c>
      <c r="D36" s="32">
        <f>STDEV(AE2:AE50)</f>
        <v>2.1213203435596424</v>
      </c>
      <c r="E36" s="39"/>
      <c r="F36" s="33">
        <f>AVERAGE(AF2:AF50)</f>
        <v>2.9</v>
      </c>
      <c r="G36" s="29">
        <f>MEDIAN(AF2:AF50)</f>
        <v>2.5</v>
      </c>
      <c r="H36" s="29">
        <f>MODE(AF2:AF50)</f>
        <v>1</v>
      </c>
      <c r="I36" s="32">
        <f>STDEV(AF2:AF50)</f>
        <v>1.7919573407620817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5" s="37" customFormat="1" x14ac:dyDescent="0.2"/>
    <row r="38" spans="1:45" s="37" customFormat="1" x14ac:dyDescent="0.2"/>
    <row r="39" spans="1:45" s="37" customFormat="1" x14ac:dyDescent="0.2"/>
    <row r="40" spans="1:45" s="37" customFormat="1" x14ac:dyDescent="0.2"/>
  </sheetData>
  <mergeCells count="10">
    <mergeCell ref="A14:D14"/>
    <mergeCell ref="A18:D18"/>
    <mergeCell ref="A34:D34"/>
    <mergeCell ref="F34:I34"/>
    <mergeCell ref="A22:D22"/>
    <mergeCell ref="F22:I22"/>
    <mergeCell ref="A26:D26"/>
    <mergeCell ref="F26:I26"/>
    <mergeCell ref="A30:D30"/>
    <mergeCell ref="F30:I3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zoomScale="80" zoomScaleNormal="80" workbookViewId="0">
      <selection activeCell="K33" sqref="K33"/>
    </sheetView>
  </sheetViews>
  <sheetFormatPr defaultRowHeight="12.75" x14ac:dyDescent="0.2"/>
  <cols>
    <col min="2" max="2" width="22.140625" customWidth="1"/>
    <col min="3" max="3" width="11.7109375" customWidth="1"/>
    <col min="4" max="4" width="20.85546875" customWidth="1"/>
    <col min="6" max="6" width="19.28515625" customWidth="1"/>
    <col min="7" max="7" width="29.7109375" customWidth="1"/>
    <col min="8" max="8" width="16.42578125" customWidth="1"/>
    <col min="9" max="9" width="21.7109375" customWidth="1"/>
    <col min="10" max="10" width="12.85546875" customWidth="1"/>
    <col min="11" max="11" width="30.140625" customWidth="1"/>
    <col min="12" max="12" width="33.85546875" customWidth="1"/>
    <col min="13" max="13" width="32" customWidth="1"/>
    <col min="14" max="14" width="39" customWidth="1"/>
    <col min="15" max="15" width="38" customWidth="1"/>
    <col min="16" max="22" width="39.5703125" customWidth="1"/>
    <col min="23" max="23" width="44" customWidth="1"/>
    <col min="24" max="30" width="41" customWidth="1"/>
    <col min="31" max="31" width="22" customWidth="1"/>
    <col min="32" max="33" width="19.7109375" customWidth="1"/>
    <col min="34" max="34" width="20.5703125" customWidth="1"/>
    <col min="35" max="35" width="111.140625" customWidth="1"/>
    <col min="36" max="36" width="24.140625" customWidth="1"/>
    <col min="38" max="38" width="98.28515625" customWidth="1"/>
    <col min="39" max="39" width="22.5703125" customWidth="1"/>
    <col min="40" max="40" width="16.28515625" customWidth="1"/>
  </cols>
  <sheetData>
    <row r="1" spans="1:49" s="13" customFormat="1" ht="24.75" customHeight="1" thickTop="1" thickBot="1" x14ac:dyDescent="0.25">
      <c r="A1" s="13" t="s">
        <v>1</v>
      </c>
      <c r="B1" s="14" t="s">
        <v>2</v>
      </c>
      <c r="C1" s="13" t="s">
        <v>3</v>
      </c>
      <c r="D1" s="14" t="s">
        <v>4</v>
      </c>
      <c r="E1" s="13" t="s">
        <v>5</v>
      </c>
      <c r="F1" s="14" t="s">
        <v>6</v>
      </c>
      <c r="G1" s="13" t="s">
        <v>7</v>
      </c>
      <c r="H1" s="14" t="s">
        <v>10</v>
      </c>
      <c r="I1" s="13" t="s">
        <v>11</v>
      </c>
      <c r="J1" s="14" t="s">
        <v>12</v>
      </c>
      <c r="K1" s="13" t="s">
        <v>13</v>
      </c>
      <c r="L1" s="14" t="s">
        <v>14</v>
      </c>
      <c r="M1" s="13" t="s">
        <v>15</v>
      </c>
      <c r="N1" s="14" t="s">
        <v>16</v>
      </c>
      <c r="O1" s="15" t="s">
        <v>17</v>
      </c>
      <c r="P1" s="17" t="s">
        <v>18</v>
      </c>
      <c r="Q1" s="16" t="s">
        <v>236</v>
      </c>
      <c r="R1" s="16" t="s">
        <v>237</v>
      </c>
      <c r="S1" s="16" t="s">
        <v>238</v>
      </c>
      <c r="T1" s="16" t="s">
        <v>239</v>
      </c>
      <c r="U1" s="24" t="s">
        <v>255</v>
      </c>
      <c r="V1" s="24" t="s">
        <v>256</v>
      </c>
      <c r="W1" s="15" t="s">
        <v>19</v>
      </c>
      <c r="X1" s="17" t="s">
        <v>20</v>
      </c>
      <c r="Y1" s="16" t="s">
        <v>240</v>
      </c>
      <c r="Z1" s="16" t="s">
        <v>241</v>
      </c>
      <c r="AA1" s="16" t="s">
        <v>242</v>
      </c>
      <c r="AB1" s="16" t="s">
        <v>243</v>
      </c>
      <c r="AC1" s="24" t="s">
        <v>257</v>
      </c>
      <c r="AD1" s="24" t="s">
        <v>259</v>
      </c>
      <c r="AE1" s="13" t="s">
        <v>21</v>
      </c>
      <c r="AF1" s="14" t="s">
        <v>22</v>
      </c>
      <c r="AG1" s="34" t="s">
        <v>268</v>
      </c>
      <c r="AH1" s="34" t="s">
        <v>269</v>
      </c>
      <c r="AI1" s="18" t="s">
        <v>23</v>
      </c>
      <c r="AJ1" s="14" t="s">
        <v>244</v>
      </c>
    </row>
    <row r="2" spans="1:49" ht="15" customHeight="1" thickTop="1" x14ac:dyDescent="0.2">
      <c r="A2" s="8" t="s">
        <v>24</v>
      </c>
      <c r="B2" s="8" t="s">
        <v>25</v>
      </c>
      <c r="C2" s="8" t="s">
        <v>26</v>
      </c>
      <c r="D2" s="9">
        <v>35400</v>
      </c>
      <c r="E2" s="8">
        <v>22</v>
      </c>
      <c r="F2" s="8" t="s">
        <v>27</v>
      </c>
      <c r="G2" s="6"/>
      <c r="H2" s="8">
        <v>50</v>
      </c>
      <c r="I2" s="6">
        <v>1.6</v>
      </c>
      <c r="J2" s="11">
        <f>H2/I2^2</f>
        <v>19.531249999999996</v>
      </c>
      <c r="K2" s="8">
        <v>5.5</v>
      </c>
      <c r="L2" s="8" t="s">
        <v>28</v>
      </c>
      <c r="M2" s="8" t="s">
        <v>29</v>
      </c>
      <c r="N2" s="8" t="s">
        <v>30</v>
      </c>
      <c r="O2" s="8" t="s">
        <v>31</v>
      </c>
      <c r="P2" s="7" t="s">
        <v>32</v>
      </c>
      <c r="Q2" s="7">
        <v>1</v>
      </c>
      <c r="R2" s="7">
        <v>0</v>
      </c>
      <c r="S2" s="7">
        <v>5</v>
      </c>
      <c r="T2" s="7">
        <v>5</v>
      </c>
      <c r="U2" s="7">
        <f>SUM(Q2,S2)</f>
        <v>6</v>
      </c>
      <c r="V2" s="7">
        <f>SUM(R2,T2)</f>
        <v>5</v>
      </c>
      <c r="W2" s="7" t="s">
        <v>33</v>
      </c>
      <c r="X2" s="7" t="s">
        <v>34</v>
      </c>
      <c r="Y2" s="7">
        <v>3</v>
      </c>
      <c r="Z2" s="7">
        <v>0</v>
      </c>
      <c r="AA2" s="7">
        <v>4</v>
      </c>
      <c r="AB2" s="7">
        <v>4</v>
      </c>
      <c r="AC2" s="7">
        <f>SUM(Y2,AA2)</f>
        <v>7</v>
      </c>
      <c r="AD2" s="7">
        <f>SUM(Z2,AB2)</f>
        <v>4</v>
      </c>
      <c r="AE2" s="8">
        <v>5</v>
      </c>
      <c r="AF2" s="8">
        <v>2</v>
      </c>
      <c r="AG2" s="8">
        <f>SUM(U2,AC2)</f>
        <v>13</v>
      </c>
      <c r="AH2" s="8">
        <f>SUM(V2,AD2)</f>
        <v>9</v>
      </c>
      <c r="AI2" s="8" t="s">
        <v>35</v>
      </c>
      <c r="AJ2" s="6" t="str">
        <f>IF(AI2="Sem alterações (ou a condição piorou).", "1",IF(AI2="Quase na mesma, sem qualquer alteração visível.","2",IF(AI2="Ligeiramente melhor, mas, sem mudanças consideráveis.","3",IF(AI2="Com algumas melhorias, mas a mudança não representou qualquer diferença real.","4",IF(AI2="Moderadamente melhor, com mudança ligeira mas significativa.","5",IF(AI2="Melhor, e com melhorias que fizeram uma diferença real e útil.","6",IF(AI2="Muito melhor, e com uma melhoria considerável que fez toda a diferença.","7",)))))))</f>
        <v>6</v>
      </c>
      <c r="AL2" s="6"/>
    </row>
    <row r="3" spans="1:49" x14ac:dyDescent="0.2">
      <c r="A3" s="8" t="s">
        <v>24</v>
      </c>
      <c r="B3" s="8" t="s">
        <v>64</v>
      </c>
      <c r="C3" s="8" t="s">
        <v>26</v>
      </c>
      <c r="D3" s="9">
        <v>33756</v>
      </c>
      <c r="E3" s="8">
        <v>27</v>
      </c>
      <c r="F3" s="8" t="s">
        <v>27</v>
      </c>
      <c r="G3" s="6"/>
      <c r="H3" s="8">
        <v>48</v>
      </c>
      <c r="I3" s="8">
        <v>1.54</v>
      </c>
      <c r="J3" s="11">
        <f t="shared" ref="J3:J11" si="0">H3/I3^2</f>
        <v>20.239500758981279</v>
      </c>
      <c r="K3" s="8" t="s">
        <v>65</v>
      </c>
      <c r="L3" s="8" t="s">
        <v>66</v>
      </c>
      <c r="M3" s="8" t="s">
        <v>67</v>
      </c>
      <c r="N3" s="8">
        <v>8</v>
      </c>
      <c r="O3" s="8" t="s">
        <v>68</v>
      </c>
      <c r="P3" s="8" t="s">
        <v>69</v>
      </c>
      <c r="Q3" s="8">
        <v>2</v>
      </c>
      <c r="R3" s="8">
        <v>0</v>
      </c>
      <c r="S3" s="8">
        <v>3</v>
      </c>
      <c r="T3" s="8">
        <v>1</v>
      </c>
      <c r="U3" s="7">
        <f t="shared" ref="U3:U11" si="1">SUM(Q3,S3)</f>
        <v>5</v>
      </c>
      <c r="V3" s="7">
        <f t="shared" ref="V3:V11" si="2">SUM(R3,T3)</f>
        <v>1</v>
      </c>
      <c r="W3" s="8" t="s">
        <v>70</v>
      </c>
      <c r="X3" s="8" t="s">
        <v>71</v>
      </c>
      <c r="Y3" s="8">
        <v>2</v>
      </c>
      <c r="Z3" s="8">
        <v>0</v>
      </c>
      <c r="AA3" s="8">
        <v>1</v>
      </c>
      <c r="AB3" s="8">
        <v>3</v>
      </c>
      <c r="AC3" s="7">
        <f t="shared" ref="AC3:AC11" si="3">SUM(Y3,AA3)</f>
        <v>3</v>
      </c>
      <c r="AD3" s="7">
        <f t="shared" ref="AD3:AD11" si="4">SUM(Z3,AB3)</f>
        <v>3</v>
      </c>
      <c r="AE3" s="8">
        <v>4</v>
      </c>
      <c r="AF3" s="8">
        <v>2</v>
      </c>
      <c r="AG3" s="8">
        <f t="shared" ref="AG3:AG11" si="5">SUM(U3,AC3)</f>
        <v>8</v>
      </c>
      <c r="AH3" s="8">
        <f t="shared" ref="AH3:AH11" si="6">SUM(V3,AD3)</f>
        <v>4</v>
      </c>
      <c r="AI3" s="8" t="s">
        <v>35</v>
      </c>
      <c r="AJ3" s="6" t="str">
        <f t="shared" ref="AJ3:AJ11" si="7">IF(AI3="Sem alterações (ou a condição piorou).", "1",IF(AI3="Quase na mesma, sem qualquer alteração visível.","2",IF(AI3="Ligeiramente melhor, mas, sem mudanças consideráveis.","3",IF(AI3="Com algumas melhorias, mas a mudança não representou qualquer diferença real.","4",IF(AI3="Moderadamente melhor, com mudança ligeira mas significativa.","5",IF(AI3="Melhor, e com melhorias que fizeram uma diferença real e útil.","6",IF(AI3="Muito melhor, e com uma melhoria considerável que fez toda a diferença.","7",)))))))</f>
        <v>6</v>
      </c>
      <c r="AM3" s="21" t="s">
        <v>252</v>
      </c>
      <c r="AN3" s="21" t="s">
        <v>254</v>
      </c>
    </row>
    <row r="4" spans="1:49" ht="15.75" x14ac:dyDescent="0.25">
      <c r="A4" s="8" t="s">
        <v>24</v>
      </c>
      <c r="B4" s="8" t="s">
        <v>95</v>
      </c>
      <c r="C4" s="8" t="s">
        <v>26</v>
      </c>
      <c r="D4" s="9">
        <v>35899</v>
      </c>
      <c r="E4" s="8">
        <v>21</v>
      </c>
      <c r="F4" s="8" t="s">
        <v>27</v>
      </c>
      <c r="G4" s="6"/>
      <c r="H4" s="8">
        <v>56</v>
      </c>
      <c r="I4" s="8">
        <v>1.53</v>
      </c>
      <c r="J4" s="11">
        <f t="shared" si="0"/>
        <v>23.92242299970097</v>
      </c>
      <c r="K4" s="8">
        <v>0</v>
      </c>
      <c r="L4" s="8" t="s">
        <v>96</v>
      </c>
      <c r="M4" s="8">
        <v>0</v>
      </c>
      <c r="N4" s="8" t="s">
        <v>97</v>
      </c>
      <c r="O4" s="8" t="s">
        <v>45</v>
      </c>
      <c r="P4" s="8" t="s">
        <v>98</v>
      </c>
      <c r="Q4" s="8">
        <v>0</v>
      </c>
      <c r="R4" s="8">
        <v>0</v>
      </c>
      <c r="S4" s="8">
        <v>7</v>
      </c>
      <c r="T4" s="8">
        <v>3</v>
      </c>
      <c r="U4" s="7">
        <f t="shared" si="1"/>
        <v>7</v>
      </c>
      <c r="V4" s="7">
        <f t="shared" si="2"/>
        <v>3</v>
      </c>
      <c r="W4" s="8" t="s">
        <v>45</v>
      </c>
      <c r="X4" s="8" t="s">
        <v>99</v>
      </c>
      <c r="Y4" s="8">
        <v>0</v>
      </c>
      <c r="Z4" s="8">
        <v>0</v>
      </c>
      <c r="AA4" s="8">
        <v>6</v>
      </c>
      <c r="AB4" s="8">
        <v>1</v>
      </c>
      <c r="AC4" s="7">
        <f t="shared" si="3"/>
        <v>6</v>
      </c>
      <c r="AD4" s="7">
        <f t="shared" si="4"/>
        <v>1</v>
      </c>
      <c r="AE4" s="8">
        <v>5</v>
      </c>
      <c r="AF4" s="8">
        <v>2</v>
      </c>
      <c r="AG4" s="8">
        <f t="shared" si="5"/>
        <v>13</v>
      </c>
      <c r="AH4" s="8">
        <f t="shared" si="6"/>
        <v>4</v>
      </c>
      <c r="AI4" s="8" t="s">
        <v>63</v>
      </c>
      <c r="AJ4" s="6" t="str">
        <f t="shared" si="7"/>
        <v>5</v>
      </c>
      <c r="AL4" s="19" t="s">
        <v>245</v>
      </c>
      <c r="AM4" s="6">
        <f>COUNTIF(AJ2:AJ100,"1")</f>
        <v>0</v>
      </c>
      <c r="AN4" s="25">
        <f>AM4/AM11</f>
        <v>0</v>
      </c>
    </row>
    <row r="5" spans="1:49" ht="15.75" x14ac:dyDescent="0.25">
      <c r="A5" s="8" t="s">
        <v>24</v>
      </c>
      <c r="B5" s="8" t="s">
        <v>107</v>
      </c>
      <c r="C5" s="8" t="s">
        <v>26</v>
      </c>
      <c r="D5" s="6"/>
      <c r="E5" s="8">
        <v>23</v>
      </c>
      <c r="F5" s="8" t="s">
        <v>27</v>
      </c>
      <c r="G5" s="8" t="s">
        <v>108</v>
      </c>
      <c r="H5" s="8">
        <v>66</v>
      </c>
      <c r="I5" s="8">
        <v>1.7</v>
      </c>
      <c r="J5" s="11">
        <f t="shared" si="0"/>
        <v>22.837370242214536</v>
      </c>
      <c r="K5" s="8">
        <v>6.5</v>
      </c>
      <c r="L5" s="8" t="s">
        <v>109</v>
      </c>
      <c r="M5" s="8">
        <v>6.5</v>
      </c>
      <c r="N5" s="8" t="s">
        <v>110</v>
      </c>
      <c r="O5" s="8" t="s">
        <v>111</v>
      </c>
      <c r="P5" s="8" t="s">
        <v>62</v>
      </c>
      <c r="Q5" s="8">
        <v>1</v>
      </c>
      <c r="R5" s="8">
        <v>0</v>
      </c>
      <c r="S5" s="8">
        <v>6</v>
      </c>
      <c r="T5" s="8">
        <v>3</v>
      </c>
      <c r="U5" s="7">
        <f t="shared" si="1"/>
        <v>7</v>
      </c>
      <c r="V5" s="7">
        <f t="shared" si="2"/>
        <v>3</v>
      </c>
      <c r="W5" s="8" t="s">
        <v>111</v>
      </c>
      <c r="X5" s="8" t="s">
        <v>112</v>
      </c>
      <c r="Y5" s="8">
        <v>1</v>
      </c>
      <c r="Z5" s="8">
        <v>0</v>
      </c>
      <c r="AA5" s="8">
        <v>4</v>
      </c>
      <c r="AB5" s="8">
        <v>5</v>
      </c>
      <c r="AC5" s="7">
        <f t="shared" si="3"/>
        <v>5</v>
      </c>
      <c r="AD5" s="7">
        <f t="shared" si="4"/>
        <v>5</v>
      </c>
      <c r="AE5" s="8">
        <v>6</v>
      </c>
      <c r="AF5" s="8">
        <v>4</v>
      </c>
      <c r="AG5" s="8">
        <f t="shared" si="5"/>
        <v>12</v>
      </c>
      <c r="AH5" s="8">
        <f t="shared" si="6"/>
        <v>8</v>
      </c>
      <c r="AI5" s="8" t="s">
        <v>63</v>
      </c>
      <c r="AJ5" s="6" t="str">
        <f t="shared" si="7"/>
        <v>5</v>
      </c>
      <c r="AL5" s="19" t="s">
        <v>246</v>
      </c>
      <c r="AM5" s="6">
        <f>COUNTIF(AJ2:AJ101,"2")</f>
        <v>0</v>
      </c>
      <c r="AN5" s="25">
        <f>AM5/AM11</f>
        <v>0</v>
      </c>
    </row>
    <row r="6" spans="1:49" ht="15.75" x14ac:dyDescent="0.25">
      <c r="A6" s="8" t="s">
        <v>24</v>
      </c>
      <c r="B6" s="8" t="s">
        <v>113</v>
      </c>
      <c r="C6" s="8" t="s">
        <v>26</v>
      </c>
      <c r="D6" s="9">
        <v>34038</v>
      </c>
      <c r="E6" s="8">
        <v>26</v>
      </c>
      <c r="F6" s="8" t="s">
        <v>27</v>
      </c>
      <c r="G6" s="8" t="s">
        <v>39</v>
      </c>
      <c r="H6" s="8">
        <v>56</v>
      </c>
      <c r="I6" s="8">
        <v>1.52</v>
      </c>
      <c r="J6" s="11">
        <f t="shared" si="0"/>
        <v>24.238227146814403</v>
      </c>
      <c r="K6" s="8">
        <v>0</v>
      </c>
      <c r="L6" s="8" t="s">
        <v>114</v>
      </c>
      <c r="M6" s="8">
        <v>0</v>
      </c>
      <c r="N6" s="8" t="s">
        <v>115</v>
      </c>
      <c r="O6" s="8" t="s">
        <v>45</v>
      </c>
      <c r="P6" s="8" t="s">
        <v>116</v>
      </c>
      <c r="Q6" s="8">
        <v>0</v>
      </c>
      <c r="R6" s="8">
        <v>0</v>
      </c>
      <c r="S6" s="8">
        <v>5</v>
      </c>
      <c r="T6" s="8">
        <v>1</v>
      </c>
      <c r="U6" s="7">
        <f t="shared" si="1"/>
        <v>5</v>
      </c>
      <c r="V6" s="7">
        <f t="shared" si="2"/>
        <v>1</v>
      </c>
      <c r="W6" s="8" t="s">
        <v>45</v>
      </c>
      <c r="X6" s="8" t="s">
        <v>117</v>
      </c>
      <c r="Y6" s="8">
        <v>0</v>
      </c>
      <c r="Z6" s="8">
        <v>0</v>
      </c>
      <c r="AA6" s="8">
        <v>6</v>
      </c>
      <c r="AB6" s="8">
        <v>4</v>
      </c>
      <c r="AC6" s="7">
        <f t="shared" si="3"/>
        <v>6</v>
      </c>
      <c r="AD6" s="7">
        <f t="shared" si="4"/>
        <v>4</v>
      </c>
      <c r="AE6" s="8">
        <v>2</v>
      </c>
      <c r="AF6" s="8">
        <v>1</v>
      </c>
      <c r="AG6" s="8">
        <f t="shared" si="5"/>
        <v>11</v>
      </c>
      <c r="AH6" s="8">
        <f t="shared" si="6"/>
        <v>5</v>
      </c>
      <c r="AI6" s="8" t="s">
        <v>118</v>
      </c>
      <c r="AJ6" s="6" t="str">
        <f t="shared" si="7"/>
        <v>7</v>
      </c>
      <c r="AL6" s="19" t="s">
        <v>247</v>
      </c>
      <c r="AM6" s="6">
        <f>COUNTIF(AJ2:AJ101,"3")</f>
        <v>0</v>
      </c>
      <c r="AN6" s="25">
        <f>AM6/AM11</f>
        <v>0</v>
      </c>
    </row>
    <row r="7" spans="1:49" ht="15.75" x14ac:dyDescent="0.25">
      <c r="A7" s="8" t="s">
        <v>24</v>
      </c>
      <c r="B7" s="8" t="s">
        <v>119</v>
      </c>
      <c r="C7" s="8" t="s">
        <v>26</v>
      </c>
      <c r="D7" s="9">
        <v>35297</v>
      </c>
      <c r="E7" s="8">
        <v>22</v>
      </c>
      <c r="F7" s="8" t="s">
        <v>27</v>
      </c>
      <c r="G7" s="6"/>
      <c r="H7" s="8">
        <v>69</v>
      </c>
      <c r="I7" s="8">
        <v>1.62</v>
      </c>
      <c r="J7" s="11">
        <f t="shared" si="0"/>
        <v>26.291723822588015</v>
      </c>
      <c r="K7" s="8" t="s">
        <v>120</v>
      </c>
      <c r="L7" s="8" t="s">
        <v>121</v>
      </c>
      <c r="M7" s="8" t="s">
        <v>122</v>
      </c>
      <c r="N7" s="8" t="s">
        <v>123</v>
      </c>
      <c r="O7" s="8" t="s">
        <v>124</v>
      </c>
      <c r="P7" s="8" t="s">
        <v>125</v>
      </c>
      <c r="Q7" s="8">
        <v>2</v>
      </c>
      <c r="R7" s="8">
        <v>0</v>
      </c>
      <c r="S7" s="8">
        <v>12</v>
      </c>
      <c r="T7" s="8">
        <v>5</v>
      </c>
      <c r="U7" s="7">
        <f t="shared" si="1"/>
        <v>14</v>
      </c>
      <c r="V7" s="7">
        <f t="shared" si="2"/>
        <v>5</v>
      </c>
      <c r="W7" s="8" t="s">
        <v>126</v>
      </c>
      <c r="X7" s="8" t="s">
        <v>127</v>
      </c>
      <c r="Y7" s="8">
        <v>3</v>
      </c>
      <c r="Z7" s="8">
        <v>0</v>
      </c>
      <c r="AA7" s="8">
        <v>10</v>
      </c>
      <c r="AB7" s="8">
        <v>5</v>
      </c>
      <c r="AC7" s="7">
        <f t="shared" si="3"/>
        <v>13</v>
      </c>
      <c r="AD7" s="7">
        <f t="shared" si="4"/>
        <v>5</v>
      </c>
      <c r="AE7" s="8">
        <v>3</v>
      </c>
      <c r="AF7" s="6">
        <v>2</v>
      </c>
      <c r="AG7" s="8">
        <f t="shared" si="5"/>
        <v>27</v>
      </c>
      <c r="AH7" s="8">
        <f t="shared" si="6"/>
        <v>10</v>
      </c>
      <c r="AI7" s="8" t="s">
        <v>63</v>
      </c>
      <c r="AJ7" s="6" t="str">
        <f t="shared" si="7"/>
        <v>5</v>
      </c>
      <c r="AL7" s="19" t="s">
        <v>248</v>
      </c>
      <c r="AM7" s="6">
        <f>COUNTIF(AJ2:AJ101,"4")</f>
        <v>1</v>
      </c>
      <c r="AN7" s="25">
        <f>AM7/AM11</f>
        <v>0.1</v>
      </c>
    </row>
    <row r="8" spans="1:49" ht="15.75" x14ac:dyDescent="0.25">
      <c r="A8" s="8" t="s">
        <v>24</v>
      </c>
      <c r="B8" s="8" t="s">
        <v>135</v>
      </c>
      <c r="C8" s="8" t="s">
        <v>26</v>
      </c>
      <c r="D8" s="9">
        <v>33841</v>
      </c>
      <c r="E8" s="8">
        <v>26</v>
      </c>
      <c r="F8" s="8" t="s">
        <v>27</v>
      </c>
      <c r="G8" s="6"/>
      <c r="H8" s="8">
        <v>58</v>
      </c>
      <c r="I8" s="8">
        <v>1.5</v>
      </c>
      <c r="J8" s="11">
        <f t="shared" si="0"/>
        <v>25.777777777777779</v>
      </c>
      <c r="K8" s="8">
        <v>0</v>
      </c>
      <c r="L8" s="8" t="s">
        <v>136</v>
      </c>
      <c r="M8" s="8">
        <v>0</v>
      </c>
      <c r="N8" s="8" t="s">
        <v>137</v>
      </c>
      <c r="O8" s="8" t="s">
        <v>45</v>
      </c>
      <c r="P8" s="8" t="s">
        <v>138</v>
      </c>
      <c r="Q8" s="8">
        <v>0</v>
      </c>
      <c r="R8" s="8">
        <v>0</v>
      </c>
      <c r="S8" s="8">
        <v>7</v>
      </c>
      <c r="T8" s="8">
        <v>6</v>
      </c>
      <c r="U8" s="7">
        <f t="shared" si="1"/>
        <v>7</v>
      </c>
      <c r="V8" s="7">
        <f t="shared" si="2"/>
        <v>6</v>
      </c>
      <c r="W8" s="8" t="s">
        <v>45</v>
      </c>
      <c r="X8" s="8" t="s">
        <v>139</v>
      </c>
      <c r="Y8" s="8">
        <v>0</v>
      </c>
      <c r="Z8" s="8">
        <v>0</v>
      </c>
      <c r="AA8" s="8">
        <v>8</v>
      </c>
      <c r="AB8" s="8">
        <v>6</v>
      </c>
      <c r="AC8" s="7">
        <f t="shared" si="3"/>
        <v>8</v>
      </c>
      <c r="AD8" s="7">
        <f t="shared" si="4"/>
        <v>6</v>
      </c>
      <c r="AE8" s="8">
        <v>7</v>
      </c>
      <c r="AF8" s="8">
        <v>4</v>
      </c>
      <c r="AG8" s="8">
        <f t="shared" si="5"/>
        <v>15</v>
      </c>
      <c r="AH8" s="8">
        <f t="shared" si="6"/>
        <v>12</v>
      </c>
      <c r="AI8" s="8" t="s">
        <v>63</v>
      </c>
      <c r="AJ8" s="6" t="str">
        <f t="shared" si="7"/>
        <v>5</v>
      </c>
      <c r="AL8" s="19" t="s">
        <v>249</v>
      </c>
      <c r="AM8" s="6">
        <f>COUNTIF(AJ2:AJ101,"5")</f>
        <v>6</v>
      </c>
      <c r="AN8" s="25">
        <f>AM8/AM11</f>
        <v>0.6</v>
      </c>
    </row>
    <row r="9" spans="1:49" ht="15.75" x14ac:dyDescent="0.25">
      <c r="A9" s="8" t="s">
        <v>24</v>
      </c>
      <c r="B9" s="8" t="s">
        <v>140</v>
      </c>
      <c r="C9" s="8" t="s">
        <v>26</v>
      </c>
      <c r="D9" s="9">
        <v>35179</v>
      </c>
      <c r="E9" s="8">
        <v>22</v>
      </c>
      <c r="F9" s="8" t="s">
        <v>38</v>
      </c>
      <c r="G9" s="6"/>
      <c r="H9" s="6">
        <v>64</v>
      </c>
      <c r="I9" s="6">
        <v>1.65</v>
      </c>
      <c r="J9" s="11">
        <f t="shared" si="0"/>
        <v>23.507805325987146</v>
      </c>
      <c r="K9" s="8">
        <v>0</v>
      </c>
      <c r="L9" s="8" t="s">
        <v>141</v>
      </c>
      <c r="M9" s="8">
        <v>0</v>
      </c>
      <c r="N9" s="8" t="s">
        <v>142</v>
      </c>
      <c r="O9" s="8" t="s">
        <v>45</v>
      </c>
      <c r="P9" s="8" t="s">
        <v>143</v>
      </c>
      <c r="Q9" s="8">
        <v>0</v>
      </c>
      <c r="R9" s="8">
        <v>0</v>
      </c>
      <c r="S9" s="8">
        <v>5</v>
      </c>
      <c r="T9" s="8">
        <v>2</v>
      </c>
      <c r="U9" s="7">
        <f t="shared" si="1"/>
        <v>5</v>
      </c>
      <c r="V9" s="7">
        <f t="shared" si="2"/>
        <v>2</v>
      </c>
      <c r="W9" s="8" t="s">
        <v>45</v>
      </c>
      <c r="X9" s="8" t="s">
        <v>99</v>
      </c>
      <c r="Y9" s="8">
        <v>0</v>
      </c>
      <c r="Z9" s="8">
        <v>0</v>
      </c>
      <c r="AA9" s="8">
        <v>6</v>
      </c>
      <c r="AB9" s="8">
        <v>5</v>
      </c>
      <c r="AC9" s="7">
        <f t="shared" si="3"/>
        <v>6</v>
      </c>
      <c r="AD9" s="7">
        <f t="shared" si="4"/>
        <v>5</v>
      </c>
      <c r="AE9" s="8">
        <v>2</v>
      </c>
      <c r="AF9" s="8">
        <v>1</v>
      </c>
      <c r="AG9" s="8">
        <f t="shared" si="5"/>
        <v>11</v>
      </c>
      <c r="AH9" s="8">
        <f t="shared" si="6"/>
        <v>7</v>
      </c>
      <c r="AI9" s="8" t="s">
        <v>63</v>
      </c>
      <c r="AJ9" s="6" t="str">
        <f t="shared" si="7"/>
        <v>5</v>
      </c>
      <c r="AL9" s="19" t="s">
        <v>250</v>
      </c>
      <c r="AM9" s="6">
        <f>COUNTIF(AJ2:AJ101,"6")</f>
        <v>2</v>
      </c>
      <c r="AN9" s="25">
        <f>AM9/AM11</f>
        <v>0.2</v>
      </c>
    </row>
    <row r="10" spans="1:49" ht="15.75" x14ac:dyDescent="0.25">
      <c r="A10" s="8" t="s">
        <v>24</v>
      </c>
      <c r="B10" s="8" t="s">
        <v>144</v>
      </c>
      <c r="C10" s="8" t="s">
        <v>26</v>
      </c>
      <c r="D10" s="9">
        <v>31673</v>
      </c>
      <c r="E10" s="8">
        <v>32</v>
      </c>
      <c r="F10" s="8" t="s">
        <v>27</v>
      </c>
      <c r="G10" s="6"/>
      <c r="H10" s="8">
        <v>90</v>
      </c>
      <c r="I10" s="8">
        <v>1.59</v>
      </c>
      <c r="J10" s="11">
        <f t="shared" si="0"/>
        <v>35.599857600569592</v>
      </c>
      <c r="K10" s="8">
        <v>0</v>
      </c>
      <c r="L10" s="8">
        <v>14.9</v>
      </c>
      <c r="M10" s="8">
        <v>0</v>
      </c>
      <c r="N10" s="8" t="s">
        <v>145</v>
      </c>
      <c r="O10" s="8" t="s">
        <v>45</v>
      </c>
      <c r="P10" s="8" t="s">
        <v>146</v>
      </c>
      <c r="Q10" s="8">
        <v>0</v>
      </c>
      <c r="R10" s="8">
        <v>0</v>
      </c>
      <c r="S10" s="8">
        <v>1</v>
      </c>
      <c r="T10" s="8">
        <v>0</v>
      </c>
      <c r="U10" s="7">
        <f t="shared" si="1"/>
        <v>1</v>
      </c>
      <c r="V10" s="7">
        <f t="shared" si="2"/>
        <v>0</v>
      </c>
      <c r="W10" s="8" t="s">
        <v>45</v>
      </c>
      <c r="X10" s="8" t="s">
        <v>106</v>
      </c>
      <c r="Y10" s="8">
        <v>0</v>
      </c>
      <c r="Z10" s="8">
        <v>0</v>
      </c>
      <c r="AA10" s="8">
        <v>4</v>
      </c>
      <c r="AB10" s="8">
        <v>2</v>
      </c>
      <c r="AC10" s="7">
        <f t="shared" si="3"/>
        <v>4</v>
      </c>
      <c r="AD10" s="7">
        <f t="shared" si="4"/>
        <v>2</v>
      </c>
      <c r="AE10" s="8">
        <v>4</v>
      </c>
      <c r="AF10" s="8">
        <v>3</v>
      </c>
      <c r="AG10" s="8">
        <f t="shared" si="5"/>
        <v>5</v>
      </c>
      <c r="AH10" s="8">
        <f t="shared" si="6"/>
        <v>2</v>
      </c>
      <c r="AI10" s="8" t="s">
        <v>63</v>
      </c>
      <c r="AJ10" s="6" t="str">
        <f t="shared" si="7"/>
        <v>5</v>
      </c>
      <c r="AL10" s="19" t="s">
        <v>251</v>
      </c>
      <c r="AM10" s="6">
        <f>COUNTIF(AJ2:AJ101,"7")</f>
        <v>1</v>
      </c>
      <c r="AN10" s="25">
        <f>AM10/AM11</f>
        <v>0.1</v>
      </c>
    </row>
    <row r="11" spans="1:49" ht="15.75" x14ac:dyDescent="0.2">
      <c r="A11" s="8" t="s">
        <v>24</v>
      </c>
      <c r="B11" s="8" t="s">
        <v>147</v>
      </c>
      <c r="C11" s="8" t="s">
        <v>26</v>
      </c>
      <c r="D11" s="9">
        <v>32525</v>
      </c>
      <c r="E11" s="8">
        <v>30</v>
      </c>
      <c r="F11" s="8" t="s">
        <v>27</v>
      </c>
      <c r="G11" s="6"/>
      <c r="H11" s="8">
        <v>48</v>
      </c>
      <c r="I11" s="8">
        <v>1.49</v>
      </c>
      <c r="J11" s="11">
        <f t="shared" si="0"/>
        <v>21.620647718571234</v>
      </c>
      <c r="K11" s="8" t="s">
        <v>148</v>
      </c>
      <c r="L11" s="8" t="s">
        <v>149</v>
      </c>
      <c r="M11" s="8" t="s">
        <v>150</v>
      </c>
      <c r="N11" s="8" t="s">
        <v>151</v>
      </c>
      <c r="O11" s="8" t="s">
        <v>132</v>
      </c>
      <c r="P11" s="8" t="s">
        <v>152</v>
      </c>
      <c r="Q11" s="8">
        <v>2</v>
      </c>
      <c r="R11" s="8">
        <v>0</v>
      </c>
      <c r="S11" s="8">
        <v>7</v>
      </c>
      <c r="T11" s="8">
        <v>7</v>
      </c>
      <c r="U11" s="7">
        <f t="shared" si="1"/>
        <v>9</v>
      </c>
      <c r="V11" s="7">
        <f t="shared" si="2"/>
        <v>7</v>
      </c>
      <c r="W11" s="8" t="s">
        <v>104</v>
      </c>
      <c r="X11" s="8" t="s">
        <v>153</v>
      </c>
      <c r="Y11" s="8">
        <v>3</v>
      </c>
      <c r="Z11" s="8">
        <v>0</v>
      </c>
      <c r="AA11" s="8">
        <v>6</v>
      </c>
      <c r="AB11" s="8">
        <v>6</v>
      </c>
      <c r="AC11" s="7">
        <f t="shared" si="3"/>
        <v>9</v>
      </c>
      <c r="AD11" s="7">
        <f t="shared" si="4"/>
        <v>6</v>
      </c>
      <c r="AE11" s="8">
        <v>4</v>
      </c>
      <c r="AF11" s="8">
        <v>5</v>
      </c>
      <c r="AG11" s="8">
        <f t="shared" si="5"/>
        <v>18</v>
      </c>
      <c r="AH11" s="8">
        <f t="shared" si="6"/>
        <v>13</v>
      </c>
      <c r="AI11" s="8" t="s">
        <v>47</v>
      </c>
      <c r="AJ11" s="6" t="str">
        <f t="shared" si="7"/>
        <v>4</v>
      </c>
      <c r="AL11" s="22" t="s">
        <v>253</v>
      </c>
      <c r="AM11" s="6">
        <f>SUM(AM4:AM10)</f>
        <v>10</v>
      </c>
      <c r="AN11" s="23"/>
    </row>
    <row r="12" spans="1:49" s="37" customForma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spans="1:49" s="37" customFormat="1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</row>
    <row r="14" spans="1:49" s="37" customFormat="1" ht="13.5" thickBot="1" x14ac:dyDescent="0.25"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49" ht="18.75" thickBot="1" x14ac:dyDescent="0.25">
      <c r="A15" s="43" t="s">
        <v>262</v>
      </c>
      <c r="B15" s="43"/>
      <c r="C15" s="43"/>
      <c r="D15" s="44"/>
      <c r="E15" s="37"/>
      <c r="F15" s="37"/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1:49" ht="14.25" thickTop="1" thickBot="1" x14ac:dyDescent="0.25">
      <c r="A16" s="27" t="s">
        <v>263</v>
      </c>
      <c r="B16" s="28" t="s">
        <v>264</v>
      </c>
      <c r="C16" s="28" t="s">
        <v>265</v>
      </c>
      <c r="D16" s="28" t="s">
        <v>266</v>
      </c>
      <c r="E16" s="37"/>
      <c r="F16" s="37"/>
      <c r="G16" s="37"/>
      <c r="H16" s="37"/>
      <c r="I16" s="37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1:49" ht="13.5" thickBot="1" x14ac:dyDescent="0.25">
      <c r="A17" s="33">
        <f>AVERAGE(E2:E51)</f>
        <v>25.1</v>
      </c>
      <c r="B17" s="29">
        <f>MEDIAN(E2:E50)</f>
        <v>24.5</v>
      </c>
      <c r="C17" s="29">
        <f>MODE(E2:E50)</f>
        <v>22</v>
      </c>
      <c r="D17" s="32">
        <f>STDEV(E2:E50)</f>
        <v>3.7549966711037119</v>
      </c>
      <c r="E17" s="37"/>
      <c r="F17" s="37"/>
      <c r="G17" s="37"/>
      <c r="H17" s="37"/>
      <c r="I17" s="37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1:49" ht="13.5" thickBo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1:49" ht="18.75" thickBot="1" x14ac:dyDescent="0.25">
      <c r="A19" s="43" t="s">
        <v>267</v>
      </c>
      <c r="B19" s="43"/>
      <c r="C19" s="43"/>
      <c r="D19" s="44"/>
      <c r="E19" s="37"/>
      <c r="F19" s="37"/>
      <c r="G19" s="37"/>
      <c r="H19" s="37"/>
      <c r="I19" s="37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1:49" ht="14.25" thickTop="1" thickBot="1" x14ac:dyDescent="0.25">
      <c r="A20" s="27" t="s">
        <v>263</v>
      </c>
      <c r="B20" s="28" t="s">
        <v>264</v>
      </c>
      <c r="C20" s="28" t="s">
        <v>265</v>
      </c>
      <c r="D20" s="28" t="s">
        <v>266</v>
      </c>
      <c r="E20" s="37"/>
      <c r="F20" s="37"/>
      <c r="G20" s="37"/>
      <c r="H20" s="37"/>
      <c r="I20" s="37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1:49" ht="13.5" thickBot="1" x14ac:dyDescent="0.25">
      <c r="A21" s="33">
        <f>AVERAGE(J2:J50)</f>
        <v>24.356658339320493</v>
      </c>
      <c r="B21" s="30">
        <f>MEDIAN(J2:J50)</f>
        <v>23.71511416284406</v>
      </c>
      <c r="C21" s="29" t="e">
        <f>MODE(J2:J50)</f>
        <v>#N/A</v>
      </c>
      <c r="D21" s="32">
        <f>STDEV(J2:J50)</f>
        <v>4.5108051615379257</v>
      </c>
      <c r="E21" s="37"/>
      <c r="F21" s="37"/>
      <c r="G21" s="37"/>
      <c r="H21" s="37"/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1:49" ht="13.5" thickBo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1:49" ht="18.75" thickBot="1" x14ac:dyDescent="0.25">
      <c r="A23" s="43" t="s">
        <v>270</v>
      </c>
      <c r="B23" s="43"/>
      <c r="C23" s="43"/>
      <c r="D23" s="44"/>
      <c r="E23" s="37"/>
      <c r="F23" s="45" t="s">
        <v>272</v>
      </c>
      <c r="G23" s="45"/>
      <c r="H23" s="45"/>
      <c r="I23" s="46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1:49" ht="14.25" thickTop="1" thickBot="1" x14ac:dyDescent="0.25">
      <c r="A24" s="27" t="s">
        <v>263</v>
      </c>
      <c r="B24" s="28" t="s">
        <v>264</v>
      </c>
      <c r="C24" s="28" t="s">
        <v>265</v>
      </c>
      <c r="D24" s="28" t="s">
        <v>266</v>
      </c>
      <c r="E24" s="39"/>
      <c r="F24" s="35" t="s">
        <v>263</v>
      </c>
      <c r="G24" s="36" t="s">
        <v>264</v>
      </c>
      <c r="H24" s="36" t="s">
        <v>265</v>
      </c>
      <c r="I24" s="36" t="s">
        <v>266</v>
      </c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1:49" ht="13.5" thickBot="1" x14ac:dyDescent="0.25">
      <c r="A25" s="33">
        <f>AVERAGE(U2:U50)</f>
        <v>6.6</v>
      </c>
      <c r="B25" s="29">
        <f>MEDIAN(U2:U50)</f>
        <v>6.5</v>
      </c>
      <c r="C25" s="29">
        <f>MODE(U2:U50)</f>
        <v>5</v>
      </c>
      <c r="D25" s="32">
        <f>STDEV(U2:U50)</f>
        <v>3.3399933466334262</v>
      </c>
      <c r="E25" s="39"/>
      <c r="F25" s="33">
        <f>AVERAGE(AC2:AC50)</f>
        <v>6.7</v>
      </c>
      <c r="G25" s="29">
        <f>MEDIAN(AC2:AC50)</f>
        <v>6</v>
      </c>
      <c r="H25" s="29">
        <f>MODE(AC2:AC50)</f>
        <v>6</v>
      </c>
      <c r="I25" s="32">
        <f>STDEV(AC2:AC50)</f>
        <v>2.8303906287138374</v>
      </c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1:49" ht="13.5" thickBo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1:49" ht="18.75" thickBot="1" x14ac:dyDescent="0.25">
      <c r="A27" s="43" t="s">
        <v>271</v>
      </c>
      <c r="B27" s="43"/>
      <c r="C27" s="43"/>
      <c r="D27" s="44"/>
      <c r="E27" s="37"/>
      <c r="F27" s="45" t="s">
        <v>273</v>
      </c>
      <c r="G27" s="45"/>
      <c r="H27" s="45"/>
      <c r="I27" s="46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49" ht="14.25" thickTop="1" thickBot="1" x14ac:dyDescent="0.25">
      <c r="A28" s="27" t="s">
        <v>263</v>
      </c>
      <c r="B28" s="28" t="s">
        <v>264</v>
      </c>
      <c r="C28" s="28" t="s">
        <v>265</v>
      </c>
      <c r="D28" s="28" t="s">
        <v>266</v>
      </c>
      <c r="E28" s="39"/>
      <c r="F28" s="35" t="s">
        <v>263</v>
      </c>
      <c r="G28" s="36" t="s">
        <v>264</v>
      </c>
      <c r="H28" s="36" t="s">
        <v>265</v>
      </c>
      <c r="I28" s="36" t="s">
        <v>266</v>
      </c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49" ht="13.5" thickBot="1" x14ac:dyDescent="0.25">
      <c r="A29" s="33">
        <f>AVERAGE(V2:V50)</f>
        <v>3.3</v>
      </c>
      <c r="B29" s="29">
        <f>MEDIAN(V2:V50)</f>
        <v>3</v>
      </c>
      <c r="C29" s="29">
        <f>MODE(V2:V50)</f>
        <v>5</v>
      </c>
      <c r="D29" s="32">
        <f>STDEV(V2:V50)</f>
        <v>2.359378449224852</v>
      </c>
      <c r="E29" s="39"/>
      <c r="F29" s="33">
        <f>AVERAGE(AD2:AD50)</f>
        <v>4.0999999999999996</v>
      </c>
      <c r="G29" s="29">
        <f>MEDIAN(AD2:AD50)</f>
        <v>4.5</v>
      </c>
      <c r="H29" s="29">
        <f>MODE(AD2:AD50)</f>
        <v>5</v>
      </c>
      <c r="I29" s="31">
        <f>STDEV(AD2:AD50)</f>
        <v>1.6633299933166201</v>
      </c>
      <c r="J29" s="3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1:49" ht="13.5" thickBo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1:49" ht="18.75" thickBot="1" x14ac:dyDescent="0.25">
      <c r="A31" s="43" t="s">
        <v>268</v>
      </c>
      <c r="B31" s="43"/>
      <c r="C31" s="43"/>
      <c r="D31" s="44"/>
      <c r="E31" s="37"/>
      <c r="F31" s="45" t="s">
        <v>269</v>
      </c>
      <c r="G31" s="45"/>
      <c r="H31" s="45"/>
      <c r="I31" s="4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1:49" ht="14.25" thickTop="1" thickBot="1" x14ac:dyDescent="0.25">
      <c r="A32" s="27" t="s">
        <v>263</v>
      </c>
      <c r="B32" s="28" t="s">
        <v>264</v>
      </c>
      <c r="C32" s="28" t="s">
        <v>265</v>
      </c>
      <c r="D32" s="28" t="s">
        <v>266</v>
      </c>
      <c r="E32" s="39"/>
      <c r="F32" s="35" t="s">
        <v>263</v>
      </c>
      <c r="G32" s="36" t="s">
        <v>264</v>
      </c>
      <c r="H32" s="36" t="s">
        <v>265</v>
      </c>
      <c r="I32" s="36" t="s">
        <v>266</v>
      </c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 ht="13.5" thickBot="1" x14ac:dyDescent="0.25">
      <c r="A33" s="33">
        <f>AVERAGE(AG2:AG50)</f>
        <v>13.3</v>
      </c>
      <c r="B33" s="29">
        <f>MEDIAN(AG2:AG50)</f>
        <v>12.5</v>
      </c>
      <c r="C33" s="29">
        <f>MODE(AG2:AG50)</f>
        <v>13</v>
      </c>
      <c r="D33" s="32">
        <f>STDEV(AG2:AG50)</f>
        <v>5.9823815398960365</v>
      </c>
      <c r="E33" s="39"/>
      <c r="F33" s="33">
        <f>AVERAGE(AH2:AH50)</f>
        <v>7.4</v>
      </c>
      <c r="G33" s="29">
        <f>MEDIAN(AH2:AH50)</f>
        <v>7.5</v>
      </c>
      <c r="H33" s="29">
        <f>MODE(AH2:AH50)</f>
        <v>4</v>
      </c>
      <c r="I33" s="32">
        <f>STDEV(AH2:AH50)</f>
        <v>3.6575644598253869</v>
      </c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 ht="13.5" thickBo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 ht="18.75" thickBot="1" x14ac:dyDescent="0.25">
      <c r="A35" s="43" t="s">
        <v>274</v>
      </c>
      <c r="B35" s="43"/>
      <c r="C35" s="43"/>
      <c r="D35" s="44"/>
      <c r="E35" s="37"/>
      <c r="F35" s="45" t="s">
        <v>275</v>
      </c>
      <c r="G35" s="45"/>
      <c r="H35" s="45"/>
      <c r="I35" s="46"/>
      <c r="J35" s="37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 ht="14.25" thickTop="1" thickBot="1" x14ac:dyDescent="0.25">
      <c r="A36" s="27" t="s">
        <v>263</v>
      </c>
      <c r="B36" s="28" t="s">
        <v>264</v>
      </c>
      <c r="C36" s="28" t="s">
        <v>265</v>
      </c>
      <c r="D36" s="28" t="s">
        <v>266</v>
      </c>
      <c r="E36" s="39"/>
      <c r="F36" s="35" t="s">
        <v>263</v>
      </c>
      <c r="G36" s="36" t="s">
        <v>264</v>
      </c>
      <c r="H36" s="36" t="s">
        <v>265</v>
      </c>
      <c r="I36" s="36" t="s">
        <v>266</v>
      </c>
      <c r="J36" s="37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 ht="13.5" thickBot="1" x14ac:dyDescent="0.25">
      <c r="A37" s="33">
        <f>AVERAGE(AE2:AE50)</f>
        <v>4.2</v>
      </c>
      <c r="B37" s="29">
        <f>MEDIAN(AE2:AE50)</f>
        <v>4</v>
      </c>
      <c r="C37" s="29">
        <f>MODE(AE2:AE50)</f>
        <v>4</v>
      </c>
      <c r="D37" s="32">
        <f>STDEV(AE2:AE50)</f>
        <v>1.6193277068654823</v>
      </c>
      <c r="E37" s="39"/>
      <c r="F37" s="33">
        <f>AVERAGE(AF2:AF50)</f>
        <v>2.6</v>
      </c>
      <c r="G37" s="29">
        <f>MEDIAN(AF2:AF50)</f>
        <v>2</v>
      </c>
      <c r="H37" s="29">
        <f>MODE(AF2:AF50)</f>
        <v>2</v>
      </c>
      <c r="I37" s="32">
        <f>STDEV(AF2:AF50)</f>
        <v>1.3498971154211061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1:49" s="37" customFormat="1" x14ac:dyDescent="0.2"/>
    <row r="40" spans="1:49" s="37" customFormat="1" x14ac:dyDescent="0.2"/>
    <row r="41" spans="1:49" s="37" customFormat="1" x14ac:dyDescent="0.2"/>
  </sheetData>
  <mergeCells count="10">
    <mergeCell ref="A31:D31"/>
    <mergeCell ref="F31:I31"/>
    <mergeCell ref="A35:D35"/>
    <mergeCell ref="F35:I35"/>
    <mergeCell ref="A15:D15"/>
    <mergeCell ref="A19:D19"/>
    <mergeCell ref="A23:D23"/>
    <mergeCell ref="F23:I23"/>
    <mergeCell ref="A27:D27"/>
    <mergeCell ref="F27:I2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abSelected="1" topLeftCell="B1" zoomScale="80" zoomScaleNormal="80" workbookViewId="0">
      <selection activeCell="L43" sqref="L43"/>
    </sheetView>
  </sheetViews>
  <sheetFormatPr defaultRowHeight="12.75" x14ac:dyDescent="0.2"/>
  <cols>
    <col min="1" max="1" width="12.42578125" customWidth="1"/>
    <col min="2" max="2" width="29.85546875" customWidth="1"/>
    <col min="3" max="3" width="12.7109375" customWidth="1"/>
    <col min="4" max="4" width="20.85546875" customWidth="1"/>
    <col min="6" max="6" width="19.28515625" customWidth="1"/>
    <col min="7" max="7" width="29.7109375" customWidth="1"/>
    <col min="8" max="8" width="16.42578125" customWidth="1"/>
    <col min="9" max="9" width="20.28515625" customWidth="1"/>
    <col min="10" max="10" width="12.85546875" customWidth="1"/>
    <col min="11" max="11" width="27.85546875" customWidth="1"/>
    <col min="12" max="12" width="33.85546875" customWidth="1"/>
    <col min="13" max="13" width="32" customWidth="1"/>
    <col min="14" max="14" width="39" customWidth="1"/>
    <col min="15" max="15" width="38" customWidth="1"/>
    <col min="16" max="22" width="39.5703125" customWidth="1"/>
    <col min="23" max="23" width="44" customWidth="1"/>
    <col min="24" max="30" width="41" customWidth="1"/>
    <col min="31" max="31" width="22" customWidth="1"/>
    <col min="32" max="34" width="19.7109375" customWidth="1"/>
    <col min="35" max="35" width="111.140625" customWidth="1"/>
    <col min="36" max="36" width="26" customWidth="1"/>
    <col min="38" max="38" width="99.28515625" customWidth="1"/>
    <col min="39" max="39" width="15.7109375" customWidth="1"/>
    <col min="40" max="40" width="13.28515625" customWidth="1"/>
  </cols>
  <sheetData>
    <row r="1" spans="1:54" s="13" customFormat="1" ht="24.75" customHeight="1" thickTop="1" thickBot="1" x14ac:dyDescent="0.25">
      <c r="A1" s="13" t="s">
        <v>1</v>
      </c>
      <c r="B1" s="14" t="s">
        <v>2</v>
      </c>
      <c r="C1" s="13" t="s">
        <v>3</v>
      </c>
      <c r="D1" s="14" t="s">
        <v>4</v>
      </c>
      <c r="E1" s="13" t="s">
        <v>5</v>
      </c>
      <c r="F1" s="14" t="s">
        <v>6</v>
      </c>
      <c r="G1" s="13" t="s">
        <v>7</v>
      </c>
      <c r="H1" s="14" t="s">
        <v>10</v>
      </c>
      <c r="I1" s="13" t="s">
        <v>11</v>
      </c>
      <c r="J1" s="14" t="s">
        <v>12</v>
      </c>
      <c r="K1" s="13" t="s">
        <v>13</v>
      </c>
      <c r="L1" s="14" t="s">
        <v>14</v>
      </c>
      <c r="M1" s="13" t="s">
        <v>15</v>
      </c>
      <c r="N1" s="14" t="s">
        <v>16</v>
      </c>
      <c r="O1" s="15" t="s">
        <v>17</v>
      </c>
      <c r="P1" s="17" t="s">
        <v>18</v>
      </c>
      <c r="Q1" s="16" t="s">
        <v>236</v>
      </c>
      <c r="R1" s="16" t="s">
        <v>237</v>
      </c>
      <c r="S1" s="16" t="s">
        <v>238</v>
      </c>
      <c r="T1" s="16" t="s">
        <v>239</v>
      </c>
      <c r="U1" s="24" t="s">
        <v>261</v>
      </c>
      <c r="V1" s="24" t="s">
        <v>256</v>
      </c>
      <c r="W1" s="15" t="s">
        <v>19</v>
      </c>
      <c r="X1" s="17" t="s">
        <v>20</v>
      </c>
      <c r="Y1" s="16" t="s">
        <v>240</v>
      </c>
      <c r="Z1" s="16" t="s">
        <v>241</v>
      </c>
      <c r="AA1" s="16" t="s">
        <v>242</v>
      </c>
      <c r="AB1" s="16" t="s">
        <v>243</v>
      </c>
      <c r="AC1" s="24" t="s">
        <v>257</v>
      </c>
      <c r="AD1" s="24" t="s">
        <v>258</v>
      </c>
      <c r="AE1" s="13" t="s">
        <v>21</v>
      </c>
      <c r="AF1" s="14" t="s">
        <v>22</v>
      </c>
      <c r="AG1" s="34" t="s">
        <v>268</v>
      </c>
      <c r="AH1" s="34" t="s">
        <v>269</v>
      </c>
      <c r="AI1" s="18" t="s">
        <v>23</v>
      </c>
      <c r="AJ1" s="14" t="s">
        <v>244</v>
      </c>
    </row>
    <row r="2" spans="1:54" ht="13.5" thickTop="1" x14ac:dyDescent="0.2">
      <c r="A2" s="8" t="s">
        <v>36</v>
      </c>
      <c r="B2" s="8" t="s">
        <v>37</v>
      </c>
      <c r="C2" s="8" t="s">
        <v>26</v>
      </c>
      <c r="D2" s="9">
        <v>33911</v>
      </c>
      <c r="E2" s="8">
        <v>26</v>
      </c>
      <c r="F2" s="8" t="s">
        <v>38</v>
      </c>
      <c r="G2" s="8" t="s">
        <v>39</v>
      </c>
      <c r="H2" s="8">
        <v>95</v>
      </c>
      <c r="I2" s="8">
        <v>1.67</v>
      </c>
      <c r="J2" s="12">
        <f>H2/I2^2</f>
        <v>34.063609308329447</v>
      </c>
      <c r="K2" s="8" t="s">
        <v>40</v>
      </c>
      <c r="L2" s="8" t="s">
        <v>41</v>
      </c>
      <c r="M2" s="8">
        <v>0</v>
      </c>
      <c r="N2" s="8" t="s">
        <v>42</v>
      </c>
      <c r="O2" s="8" t="s">
        <v>43</v>
      </c>
      <c r="P2" s="8" t="s">
        <v>44</v>
      </c>
      <c r="Q2" s="8">
        <v>5</v>
      </c>
      <c r="R2" s="8">
        <v>3</v>
      </c>
      <c r="S2" s="8">
        <v>5</v>
      </c>
      <c r="T2" s="8">
        <v>7</v>
      </c>
      <c r="U2" s="8">
        <f>SUM(Q2,S2)</f>
        <v>10</v>
      </c>
      <c r="V2" s="8">
        <f>SUM(R2,T2)</f>
        <v>10</v>
      </c>
      <c r="W2" s="8" t="s">
        <v>45</v>
      </c>
      <c r="X2" s="8" t="s">
        <v>46</v>
      </c>
      <c r="Y2" s="8">
        <v>0</v>
      </c>
      <c r="Z2" s="8">
        <v>0</v>
      </c>
      <c r="AA2" s="8">
        <v>8</v>
      </c>
      <c r="AB2" s="8">
        <v>8</v>
      </c>
      <c r="AC2" s="8">
        <f>SUM(Y2,AA2)</f>
        <v>8</v>
      </c>
      <c r="AD2" s="8">
        <f>SUM(Z2,AB2)</f>
        <v>8</v>
      </c>
      <c r="AE2" s="8">
        <v>6</v>
      </c>
      <c r="AF2" s="8">
        <v>6</v>
      </c>
      <c r="AG2" s="8">
        <f>SUM(U2,AC20)</f>
        <v>10</v>
      </c>
      <c r="AH2" s="8">
        <f>SUM(V2,AD2)</f>
        <v>18</v>
      </c>
      <c r="AI2" s="8" t="s">
        <v>47</v>
      </c>
      <c r="AJ2" s="6" t="str">
        <f>IF(AI2="Sem alterações (ou a condição piorou).", "1",IF(AI2="Quase na mesma, sem qualquer alteração visível.","2",IF(AI2="Ligeiramente melhor, mas, sem mudanças consideráveis.","3",IF(AI2="Com algumas melhorias, mas a mudança não representou qualquer diferença real.","4",IF(AI2="Moderadamente melhor, com mudança ligeira mas significativa.","5",IF(AI2="Melhor, e com melhorias que fizeram uma diferença real e útil.","6",IF(AI2="Muito melhor, e com uma melhoria considerável que fez toda a diferença.","7",)))))))</f>
        <v>4</v>
      </c>
      <c r="AK2" s="6"/>
      <c r="AL2" s="6"/>
    </row>
    <row r="3" spans="1:54" x14ac:dyDescent="0.2">
      <c r="A3" s="8" t="s">
        <v>36</v>
      </c>
      <c r="B3" s="8" t="s">
        <v>48</v>
      </c>
      <c r="C3" s="8" t="s">
        <v>26</v>
      </c>
      <c r="D3" s="9">
        <v>34074</v>
      </c>
      <c r="E3" s="8">
        <v>26</v>
      </c>
      <c r="F3" s="8" t="s">
        <v>38</v>
      </c>
      <c r="G3" s="8" t="s">
        <v>49</v>
      </c>
      <c r="H3" s="8">
        <v>89</v>
      </c>
      <c r="I3" s="8">
        <v>1.6</v>
      </c>
      <c r="J3" s="12">
        <f t="shared" ref="J3:J11" si="0">H3/I3^2</f>
        <v>34.765624999999993</v>
      </c>
      <c r="K3" s="8" t="s">
        <v>50</v>
      </c>
      <c r="L3" s="8">
        <v>6.5</v>
      </c>
      <c r="M3" s="8">
        <v>6.5</v>
      </c>
      <c r="N3" s="8" t="s">
        <v>51</v>
      </c>
      <c r="O3" s="8" t="s">
        <v>52</v>
      </c>
      <c r="P3" s="8" t="s">
        <v>53</v>
      </c>
      <c r="Q3" s="8">
        <v>7</v>
      </c>
      <c r="R3" s="8">
        <v>0</v>
      </c>
      <c r="S3" s="8">
        <v>1</v>
      </c>
      <c r="T3" s="8">
        <v>0</v>
      </c>
      <c r="U3" s="8">
        <f t="shared" ref="U3:U11" si="1">SUM(Q3,S3)</f>
        <v>8</v>
      </c>
      <c r="V3" s="8">
        <f t="shared" ref="V3:V11" si="2">SUM(R3,T3)</f>
        <v>0</v>
      </c>
      <c r="W3" s="8" t="s">
        <v>53</v>
      </c>
      <c r="X3" s="8" t="s">
        <v>54</v>
      </c>
      <c r="Y3" s="8">
        <v>1</v>
      </c>
      <c r="Z3" s="8">
        <v>0</v>
      </c>
      <c r="AA3" s="8">
        <v>3</v>
      </c>
      <c r="AB3" s="8">
        <v>2</v>
      </c>
      <c r="AC3" s="8">
        <f t="shared" ref="AC3:AC11" si="3">SUM(Y3,AA3)</f>
        <v>4</v>
      </c>
      <c r="AD3" s="8">
        <f>SUM(Z3,AB3)</f>
        <v>2</v>
      </c>
      <c r="AE3" s="8">
        <v>7</v>
      </c>
      <c r="AF3" s="8">
        <v>4</v>
      </c>
      <c r="AG3" s="8">
        <f t="shared" ref="AG3:AG11" si="4">SUM(U3,AC21)</f>
        <v>8</v>
      </c>
      <c r="AH3" s="8">
        <f t="shared" ref="AH3:AH11" si="5">SUM(V3,AD3)</f>
        <v>2</v>
      </c>
      <c r="AI3" s="8" t="s">
        <v>35</v>
      </c>
      <c r="AJ3" s="6" t="str">
        <f t="shared" ref="AJ3:AJ11" si="6">IF(AI3="Sem alterações (ou a condição piorou).", "1",IF(AI3="Quase na mesma, sem qualquer alteração visível.","2",IF(AI3="Ligeiramente melhor, mas, sem mudanças consideráveis.","3",IF(AI3="Com algumas melhorias, mas a mudança não representou qualquer diferença real.","4",IF(AI3="Moderadamente melhor, com mudança ligeira mas significativa.","5",IF(AI3="Melhor, e com melhorias que fizeram uma diferença real e útil.","6",IF(AI3="Muito melhor, e com uma melhoria considerável que fez toda a diferença.","7",)))))))</f>
        <v>6</v>
      </c>
      <c r="AK3" s="6"/>
      <c r="AM3" s="21" t="s">
        <v>252</v>
      </c>
      <c r="AN3" s="21" t="s">
        <v>254</v>
      </c>
    </row>
    <row r="4" spans="1:54" ht="15.75" x14ac:dyDescent="0.25">
      <c r="A4" s="8" t="s">
        <v>36</v>
      </c>
      <c r="B4" s="8" t="s">
        <v>55</v>
      </c>
      <c r="C4" s="8" t="s">
        <v>26</v>
      </c>
      <c r="D4" s="9">
        <v>34522</v>
      </c>
      <c r="E4" s="8">
        <v>24</v>
      </c>
      <c r="F4" s="8" t="s">
        <v>27</v>
      </c>
      <c r="G4" s="6"/>
      <c r="H4" s="8">
        <v>51</v>
      </c>
      <c r="I4" s="6">
        <v>1.63</v>
      </c>
      <c r="J4" s="12">
        <f t="shared" si="0"/>
        <v>19.195302796492154</v>
      </c>
      <c r="K4" s="8" t="s">
        <v>56</v>
      </c>
      <c r="L4" s="8" t="s">
        <v>57</v>
      </c>
      <c r="M4" s="8">
        <v>8</v>
      </c>
      <c r="N4" s="8" t="s">
        <v>58</v>
      </c>
      <c r="O4" s="8" t="s">
        <v>59</v>
      </c>
      <c r="P4" s="8" t="s">
        <v>60</v>
      </c>
      <c r="Q4" s="8">
        <v>5</v>
      </c>
      <c r="R4" s="8">
        <v>0</v>
      </c>
      <c r="S4" s="8">
        <v>7</v>
      </c>
      <c r="T4" s="8">
        <v>4</v>
      </c>
      <c r="U4" s="8">
        <f t="shared" si="1"/>
        <v>12</v>
      </c>
      <c r="V4" s="8">
        <f t="shared" si="2"/>
        <v>4</v>
      </c>
      <c r="W4" s="8" t="s">
        <v>61</v>
      </c>
      <c r="X4" s="8" t="s">
        <v>62</v>
      </c>
      <c r="Y4" s="8">
        <v>1</v>
      </c>
      <c r="Z4" s="8">
        <v>0</v>
      </c>
      <c r="AA4" s="8">
        <v>6</v>
      </c>
      <c r="AB4" s="8">
        <v>3</v>
      </c>
      <c r="AC4" s="8">
        <f t="shared" si="3"/>
        <v>7</v>
      </c>
      <c r="AD4" s="8">
        <f t="shared" ref="AD4:AD11" si="7">SUM(Z4,AB4)</f>
        <v>3</v>
      </c>
      <c r="AE4" s="8">
        <v>4</v>
      </c>
      <c r="AF4" s="8">
        <v>2</v>
      </c>
      <c r="AG4" s="8">
        <f t="shared" si="4"/>
        <v>12</v>
      </c>
      <c r="AH4" s="8">
        <f t="shared" si="5"/>
        <v>7</v>
      </c>
      <c r="AI4" s="8" t="s">
        <v>63</v>
      </c>
      <c r="AJ4" s="6" t="str">
        <f t="shared" si="6"/>
        <v>5</v>
      </c>
      <c r="AK4" s="6"/>
      <c r="AL4" s="19" t="s">
        <v>245</v>
      </c>
      <c r="AM4" s="6">
        <f>COUNTIF(AJ2:AJ100,"1")</f>
        <v>0</v>
      </c>
      <c r="AN4" s="25">
        <f>AM4/AM11</f>
        <v>0</v>
      </c>
    </row>
    <row r="5" spans="1:54" ht="15.75" x14ac:dyDescent="0.25">
      <c r="A5" s="8" t="s">
        <v>36</v>
      </c>
      <c r="B5" s="8" t="s">
        <v>100</v>
      </c>
      <c r="C5" s="8" t="s">
        <v>26</v>
      </c>
      <c r="D5" s="9">
        <v>35685</v>
      </c>
      <c r="E5" s="8">
        <v>21</v>
      </c>
      <c r="F5" s="8" t="s">
        <v>27</v>
      </c>
      <c r="G5" s="6"/>
      <c r="H5" s="8">
        <v>56</v>
      </c>
      <c r="I5" s="8">
        <v>1.58</v>
      </c>
      <c r="J5" s="12">
        <f t="shared" si="0"/>
        <v>22.432302515622492</v>
      </c>
      <c r="K5" s="8" t="s">
        <v>101</v>
      </c>
      <c r="L5" s="8" t="s">
        <v>102</v>
      </c>
      <c r="M5" s="8">
        <v>0</v>
      </c>
      <c r="N5" s="8" t="s">
        <v>103</v>
      </c>
      <c r="O5" s="8" t="s">
        <v>104</v>
      </c>
      <c r="P5" s="8" t="s">
        <v>105</v>
      </c>
      <c r="Q5" s="8">
        <v>3</v>
      </c>
      <c r="R5" s="8">
        <v>0</v>
      </c>
      <c r="S5" s="8">
        <v>2</v>
      </c>
      <c r="T5" s="8">
        <v>3</v>
      </c>
      <c r="U5" s="8">
        <f t="shared" si="1"/>
        <v>5</v>
      </c>
      <c r="V5" s="8">
        <f t="shared" si="2"/>
        <v>3</v>
      </c>
      <c r="W5" s="8" t="s">
        <v>45</v>
      </c>
      <c r="X5" s="8" t="s">
        <v>106</v>
      </c>
      <c r="Y5" s="8">
        <v>0</v>
      </c>
      <c r="Z5" s="8">
        <v>0</v>
      </c>
      <c r="AA5" s="8">
        <v>4</v>
      </c>
      <c r="AB5" s="8">
        <v>2</v>
      </c>
      <c r="AC5" s="8">
        <f t="shared" si="3"/>
        <v>4</v>
      </c>
      <c r="AD5" s="8">
        <f t="shared" si="7"/>
        <v>2</v>
      </c>
      <c r="AE5" s="6">
        <v>4</v>
      </c>
      <c r="AF5" s="6">
        <v>3</v>
      </c>
      <c r="AG5" s="8">
        <f t="shared" si="4"/>
        <v>5</v>
      </c>
      <c r="AH5" s="8">
        <f t="shared" si="5"/>
        <v>5</v>
      </c>
      <c r="AI5" s="8" t="s">
        <v>63</v>
      </c>
      <c r="AJ5" s="6" t="str">
        <f t="shared" si="6"/>
        <v>5</v>
      </c>
      <c r="AK5" s="6"/>
      <c r="AL5" s="19" t="s">
        <v>246</v>
      </c>
      <c r="AM5" s="6">
        <f>COUNTIF(AJ2:AJ101,"2")</f>
        <v>0</v>
      </c>
      <c r="AN5" s="25">
        <f>AM5/AM11</f>
        <v>0</v>
      </c>
    </row>
    <row r="6" spans="1:54" ht="15.75" x14ac:dyDescent="0.25">
      <c r="A6" s="8" t="s">
        <v>36</v>
      </c>
      <c r="B6" s="10" t="s">
        <v>234</v>
      </c>
      <c r="C6" s="8" t="s">
        <v>26</v>
      </c>
      <c r="D6" s="6"/>
      <c r="E6" s="6">
        <v>22</v>
      </c>
      <c r="F6" s="10" t="s">
        <v>27</v>
      </c>
      <c r="G6" s="6"/>
      <c r="H6" s="6">
        <v>60</v>
      </c>
      <c r="I6" s="6">
        <v>1.58</v>
      </c>
      <c r="J6" s="12">
        <f t="shared" si="0"/>
        <v>24.034609838166958</v>
      </c>
      <c r="K6" s="8" t="s">
        <v>193</v>
      </c>
      <c r="L6" s="8" t="s">
        <v>194</v>
      </c>
      <c r="M6" s="8" t="s">
        <v>195</v>
      </c>
      <c r="N6" s="8" t="s">
        <v>196</v>
      </c>
      <c r="O6" s="8" t="s">
        <v>197</v>
      </c>
      <c r="P6" s="8" t="s">
        <v>198</v>
      </c>
      <c r="Q6" s="8">
        <v>7</v>
      </c>
      <c r="R6" s="8">
        <v>3</v>
      </c>
      <c r="S6" s="8">
        <v>2</v>
      </c>
      <c r="T6" s="8">
        <v>6</v>
      </c>
      <c r="U6" s="8">
        <f t="shared" si="1"/>
        <v>9</v>
      </c>
      <c r="V6" s="8">
        <f t="shared" si="2"/>
        <v>9</v>
      </c>
      <c r="W6" s="8" t="s">
        <v>199</v>
      </c>
      <c r="X6" s="8" t="s">
        <v>200</v>
      </c>
      <c r="Y6" s="8">
        <v>5</v>
      </c>
      <c r="Z6" s="8">
        <v>2</v>
      </c>
      <c r="AA6" s="8">
        <v>6</v>
      </c>
      <c r="AB6" s="8">
        <v>9</v>
      </c>
      <c r="AC6" s="8">
        <f t="shared" si="3"/>
        <v>11</v>
      </c>
      <c r="AD6" s="8">
        <f t="shared" si="7"/>
        <v>11</v>
      </c>
      <c r="AE6" s="8">
        <v>3</v>
      </c>
      <c r="AF6" s="8">
        <v>2</v>
      </c>
      <c r="AG6" s="8">
        <f t="shared" si="4"/>
        <v>9</v>
      </c>
      <c r="AH6" s="8">
        <f t="shared" si="5"/>
        <v>20</v>
      </c>
      <c r="AI6" s="8" t="s">
        <v>63</v>
      </c>
      <c r="AJ6" s="6" t="str">
        <f t="shared" si="6"/>
        <v>5</v>
      </c>
      <c r="AK6" s="6"/>
      <c r="AL6" s="19" t="s">
        <v>247</v>
      </c>
      <c r="AM6" s="6">
        <f>COUNTIF(AJ2:AJ101,"3")</f>
        <v>1</v>
      </c>
      <c r="AN6" s="25">
        <f>AM6/AM11</f>
        <v>0.1</v>
      </c>
    </row>
    <row r="7" spans="1:54" ht="15.75" x14ac:dyDescent="0.25">
      <c r="A7" s="8" t="s">
        <v>36</v>
      </c>
      <c r="B7" s="8" t="s">
        <v>201</v>
      </c>
      <c r="C7" s="8" t="s">
        <v>26</v>
      </c>
      <c r="D7" s="9">
        <v>22353</v>
      </c>
      <c r="E7" s="8">
        <v>57</v>
      </c>
      <c r="F7" s="10" t="s">
        <v>38</v>
      </c>
      <c r="G7" s="6"/>
      <c r="H7" s="8">
        <v>92</v>
      </c>
      <c r="I7" s="8">
        <v>1.61</v>
      </c>
      <c r="J7" s="12">
        <f t="shared" si="0"/>
        <v>35.492457852706295</v>
      </c>
      <c r="K7" s="8">
        <v>0</v>
      </c>
      <c r="L7" s="8" t="s">
        <v>202</v>
      </c>
      <c r="M7" s="8">
        <v>0</v>
      </c>
      <c r="N7" s="8" t="s">
        <v>203</v>
      </c>
      <c r="O7" s="8" t="s">
        <v>45</v>
      </c>
      <c r="P7" s="8" t="s">
        <v>204</v>
      </c>
      <c r="Q7" s="8">
        <v>0</v>
      </c>
      <c r="R7" s="8">
        <v>0</v>
      </c>
      <c r="S7" s="8">
        <v>7</v>
      </c>
      <c r="T7" s="8">
        <v>4</v>
      </c>
      <c r="U7" s="8">
        <f t="shared" si="1"/>
        <v>7</v>
      </c>
      <c r="V7" s="8">
        <f t="shared" si="2"/>
        <v>4</v>
      </c>
      <c r="W7" s="8" t="s">
        <v>45</v>
      </c>
      <c r="X7" s="8" t="s">
        <v>192</v>
      </c>
      <c r="Y7" s="8">
        <v>0</v>
      </c>
      <c r="Z7" s="8">
        <v>0</v>
      </c>
      <c r="AA7" s="8">
        <v>2</v>
      </c>
      <c r="AB7" s="8">
        <v>2</v>
      </c>
      <c r="AC7" s="8">
        <f t="shared" si="3"/>
        <v>2</v>
      </c>
      <c r="AD7" s="8">
        <f t="shared" si="7"/>
        <v>2</v>
      </c>
      <c r="AE7" s="8">
        <v>10</v>
      </c>
      <c r="AF7" s="8">
        <v>0</v>
      </c>
      <c r="AG7" s="8">
        <f t="shared" si="4"/>
        <v>7</v>
      </c>
      <c r="AH7" s="8">
        <f t="shared" si="5"/>
        <v>6</v>
      </c>
      <c r="AI7" s="8" t="s">
        <v>35</v>
      </c>
      <c r="AJ7" s="6" t="str">
        <f t="shared" si="6"/>
        <v>6</v>
      </c>
      <c r="AK7" s="6"/>
      <c r="AL7" s="19" t="s">
        <v>248</v>
      </c>
      <c r="AM7" s="6">
        <f>COUNTIF(AJ2:AJ101,"4")</f>
        <v>1</v>
      </c>
      <c r="AN7" s="25">
        <f>AM7/AM11</f>
        <v>0.1</v>
      </c>
    </row>
    <row r="8" spans="1:54" ht="15.75" x14ac:dyDescent="0.25">
      <c r="A8" s="8" t="s">
        <v>36</v>
      </c>
      <c r="B8" s="8" t="s">
        <v>205</v>
      </c>
      <c r="C8" s="8" t="s">
        <v>26</v>
      </c>
      <c r="D8" s="9">
        <v>31234</v>
      </c>
      <c r="E8" s="8">
        <v>33</v>
      </c>
      <c r="F8" s="8" t="s">
        <v>27</v>
      </c>
      <c r="G8" s="8" t="s">
        <v>39</v>
      </c>
      <c r="H8" s="8">
        <v>64</v>
      </c>
      <c r="I8" s="8">
        <v>1.57</v>
      </c>
      <c r="J8" s="12">
        <f t="shared" si="0"/>
        <v>25.96454217209623</v>
      </c>
      <c r="K8" s="8" t="s">
        <v>206</v>
      </c>
      <c r="L8" s="8" t="s">
        <v>207</v>
      </c>
      <c r="M8" s="8" t="s">
        <v>208</v>
      </c>
      <c r="N8" s="8" t="s">
        <v>209</v>
      </c>
      <c r="O8" s="8" t="s">
        <v>210</v>
      </c>
      <c r="P8" s="8" t="s">
        <v>211</v>
      </c>
      <c r="Q8" s="8">
        <v>2</v>
      </c>
      <c r="R8" s="8">
        <v>2</v>
      </c>
      <c r="S8" s="8">
        <v>7</v>
      </c>
      <c r="T8" s="8">
        <v>7</v>
      </c>
      <c r="U8" s="8">
        <f t="shared" si="1"/>
        <v>9</v>
      </c>
      <c r="V8" s="8">
        <f t="shared" si="2"/>
        <v>9</v>
      </c>
      <c r="W8" s="8" t="s">
        <v>212</v>
      </c>
      <c r="X8" s="8" t="s">
        <v>213</v>
      </c>
      <c r="Y8" s="8">
        <v>5</v>
      </c>
      <c r="Z8" s="8">
        <v>2</v>
      </c>
      <c r="AA8" s="8">
        <v>3</v>
      </c>
      <c r="AB8" s="8">
        <v>6</v>
      </c>
      <c r="AC8" s="8">
        <f t="shared" si="3"/>
        <v>8</v>
      </c>
      <c r="AD8" s="8">
        <f t="shared" si="7"/>
        <v>8</v>
      </c>
      <c r="AE8" s="8">
        <v>8</v>
      </c>
      <c r="AF8" s="8">
        <v>5</v>
      </c>
      <c r="AG8" s="8">
        <f t="shared" si="4"/>
        <v>9</v>
      </c>
      <c r="AH8" s="8">
        <f t="shared" si="5"/>
        <v>17</v>
      </c>
      <c r="AI8" s="8" t="s">
        <v>35</v>
      </c>
      <c r="AJ8" s="6" t="str">
        <f t="shared" si="6"/>
        <v>6</v>
      </c>
      <c r="AK8" s="6"/>
      <c r="AL8" s="19" t="s">
        <v>249</v>
      </c>
      <c r="AM8" s="6">
        <f>COUNTIF(AJ2:AJ101,"5")</f>
        <v>3</v>
      </c>
      <c r="AN8" s="25">
        <f>AM8/AM11</f>
        <v>0.3</v>
      </c>
    </row>
    <row r="9" spans="1:54" ht="15.75" x14ac:dyDescent="0.25">
      <c r="A9" s="8" t="s">
        <v>36</v>
      </c>
      <c r="B9" s="8" t="s">
        <v>214</v>
      </c>
      <c r="C9" s="8" t="s">
        <v>26</v>
      </c>
      <c r="D9" s="9">
        <v>26955</v>
      </c>
      <c r="E9" s="8">
        <v>45</v>
      </c>
      <c r="F9" s="10" t="s">
        <v>38</v>
      </c>
      <c r="G9" s="6"/>
      <c r="H9" s="8">
        <v>82</v>
      </c>
      <c r="I9" s="8">
        <v>1.59</v>
      </c>
      <c r="J9" s="12">
        <f t="shared" si="0"/>
        <v>32.435425813852298</v>
      </c>
      <c r="K9" s="8">
        <v>0</v>
      </c>
      <c r="L9" s="8" t="s">
        <v>215</v>
      </c>
      <c r="M9" s="8">
        <v>0</v>
      </c>
      <c r="N9" s="8" t="s">
        <v>216</v>
      </c>
      <c r="O9" s="8" t="s">
        <v>45</v>
      </c>
      <c r="P9" s="8" t="s">
        <v>217</v>
      </c>
      <c r="Q9" s="8">
        <v>0</v>
      </c>
      <c r="R9" s="8">
        <v>0</v>
      </c>
      <c r="S9" s="8">
        <v>6</v>
      </c>
      <c r="T9" s="8">
        <v>3</v>
      </c>
      <c r="U9" s="8">
        <f t="shared" si="1"/>
        <v>6</v>
      </c>
      <c r="V9" s="8">
        <f t="shared" si="2"/>
        <v>3</v>
      </c>
      <c r="W9" s="8" t="s">
        <v>45</v>
      </c>
      <c r="X9" s="8" t="s">
        <v>179</v>
      </c>
      <c r="Y9" s="8">
        <v>0</v>
      </c>
      <c r="Z9" s="8">
        <v>0</v>
      </c>
      <c r="AA9" s="8">
        <v>4</v>
      </c>
      <c r="AB9" s="8">
        <v>3</v>
      </c>
      <c r="AC9" s="8">
        <f t="shared" si="3"/>
        <v>4</v>
      </c>
      <c r="AD9" s="8">
        <f t="shared" si="7"/>
        <v>3</v>
      </c>
      <c r="AE9" s="8">
        <v>3</v>
      </c>
      <c r="AF9" s="8">
        <v>3</v>
      </c>
      <c r="AG9" s="8">
        <f t="shared" si="4"/>
        <v>6</v>
      </c>
      <c r="AH9" s="8">
        <f t="shared" si="5"/>
        <v>6</v>
      </c>
      <c r="AI9" s="8" t="s">
        <v>163</v>
      </c>
      <c r="AJ9" s="6" t="str">
        <f t="shared" si="6"/>
        <v>3</v>
      </c>
      <c r="AK9" s="6"/>
      <c r="AL9" s="19" t="s">
        <v>250</v>
      </c>
      <c r="AM9" s="6">
        <f>COUNTIF(AJ2:AJ101,"6")</f>
        <v>5</v>
      </c>
      <c r="AN9" s="25">
        <f>AM9/AM11</f>
        <v>0.5</v>
      </c>
    </row>
    <row r="10" spans="1:54" ht="15.75" x14ac:dyDescent="0.25">
      <c r="A10" s="8" t="s">
        <v>36</v>
      </c>
      <c r="B10" s="8" t="s">
        <v>218</v>
      </c>
      <c r="C10" s="8" t="s">
        <v>26</v>
      </c>
      <c r="D10" s="9">
        <v>35622</v>
      </c>
      <c r="E10" s="8">
        <v>21</v>
      </c>
      <c r="F10" s="10" t="s">
        <v>27</v>
      </c>
      <c r="G10" s="6"/>
      <c r="H10" s="8">
        <v>80</v>
      </c>
      <c r="I10" s="8">
        <v>1.71</v>
      </c>
      <c r="J10" s="12">
        <f t="shared" si="0"/>
        <v>27.358845456721728</v>
      </c>
      <c r="K10" s="8" t="s">
        <v>219</v>
      </c>
      <c r="L10" s="8" t="s">
        <v>220</v>
      </c>
      <c r="M10" s="8" t="s">
        <v>221</v>
      </c>
      <c r="N10" s="8" t="s">
        <v>222</v>
      </c>
      <c r="O10" s="8" t="s">
        <v>223</v>
      </c>
      <c r="P10" s="8" t="s">
        <v>224</v>
      </c>
      <c r="Q10" s="8">
        <v>3</v>
      </c>
      <c r="R10" s="8">
        <v>1</v>
      </c>
      <c r="S10" s="8">
        <v>7</v>
      </c>
      <c r="T10" s="8">
        <v>7</v>
      </c>
      <c r="U10" s="8">
        <f t="shared" si="1"/>
        <v>10</v>
      </c>
      <c r="V10" s="8">
        <f t="shared" si="2"/>
        <v>8</v>
      </c>
      <c r="W10" s="8" t="s">
        <v>225</v>
      </c>
      <c r="X10" s="8" t="s">
        <v>226</v>
      </c>
      <c r="Y10" s="8">
        <v>4</v>
      </c>
      <c r="Z10" s="8">
        <v>1</v>
      </c>
      <c r="AA10" s="8">
        <v>6</v>
      </c>
      <c r="AB10" s="8">
        <v>7</v>
      </c>
      <c r="AC10" s="8">
        <f t="shared" si="3"/>
        <v>10</v>
      </c>
      <c r="AD10" s="8">
        <f t="shared" si="7"/>
        <v>8</v>
      </c>
      <c r="AE10" s="8">
        <v>7</v>
      </c>
      <c r="AF10" s="8">
        <v>4</v>
      </c>
      <c r="AG10" s="8">
        <f t="shared" si="4"/>
        <v>10</v>
      </c>
      <c r="AH10" s="8">
        <f t="shared" si="5"/>
        <v>16</v>
      </c>
      <c r="AI10" s="8" t="s">
        <v>35</v>
      </c>
      <c r="AJ10" s="6" t="str">
        <f t="shared" si="6"/>
        <v>6</v>
      </c>
      <c r="AK10" s="6"/>
      <c r="AL10" s="19" t="s">
        <v>251</v>
      </c>
      <c r="AM10" s="6">
        <f>COUNTIF(AJ2:AJ101,"7")</f>
        <v>0</v>
      </c>
      <c r="AN10" s="25">
        <f>AM10/AM11</f>
        <v>0</v>
      </c>
    </row>
    <row r="11" spans="1:54" ht="15.75" x14ac:dyDescent="0.2">
      <c r="A11" s="8" t="s">
        <v>36</v>
      </c>
      <c r="B11" s="8" t="s">
        <v>227</v>
      </c>
      <c r="C11" s="8" t="s">
        <v>26</v>
      </c>
      <c r="D11" s="9">
        <v>35970</v>
      </c>
      <c r="E11" s="8">
        <v>20</v>
      </c>
      <c r="F11" s="10" t="s">
        <v>27</v>
      </c>
      <c r="G11" s="6"/>
      <c r="H11" s="8">
        <v>49</v>
      </c>
      <c r="I11" s="8">
        <v>1.59</v>
      </c>
      <c r="J11" s="12">
        <f t="shared" si="0"/>
        <v>19.382144693643447</v>
      </c>
      <c r="K11" s="8">
        <v>0</v>
      </c>
      <c r="L11" s="8" t="s">
        <v>228</v>
      </c>
      <c r="M11" s="8">
        <v>0</v>
      </c>
      <c r="N11" s="8" t="s">
        <v>229</v>
      </c>
      <c r="O11" s="8" t="s">
        <v>45</v>
      </c>
      <c r="P11" s="8" t="s">
        <v>230</v>
      </c>
      <c r="Q11" s="8">
        <v>0</v>
      </c>
      <c r="R11" s="8">
        <v>0</v>
      </c>
      <c r="S11" s="8">
        <v>12</v>
      </c>
      <c r="T11" s="8">
        <v>6</v>
      </c>
      <c r="U11" s="8">
        <f t="shared" si="1"/>
        <v>12</v>
      </c>
      <c r="V11" s="8">
        <f t="shared" si="2"/>
        <v>6</v>
      </c>
      <c r="W11" s="8" t="s">
        <v>45</v>
      </c>
      <c r="X11" s="8" t="s">
        <v>231</v>
      </c>
      <c r="Y11" s="8">
        <v>0</v>
      </c>
      <c r="Z11" s="8">
        <v>0</v>
      </c>
      <c r="AA11" s="8">
        <v>5</v>
      </c>
      <c r="AB11" s="8">
        <v>5</v>
      </c>
      <c r="AC11" s="8">
        <f t="shared" si="3"/>
        <v>5</v>
      </c>
      <c r="AD11" s="8">
        <f t="shared" si="7"/>
        <v>5</v>
      </c>
      <c r="AE11" s="8">
        <v>8</v>
      </c>
      <c r="AF11" s="8">
        <v>3</v>
      </c>
      <c r="AG11" s="8">
        <f t="shared" si="4"/>
        <v>12</v>
      </c>
      <c r="AH11" s="8">
        <f t="shared" si="5"/>
        <v>11</v>
      </c>
      <c r="AI11" s="8" t="s">
        <v>35</v>
      </c>
      <c r="AJ11" s="6" t="str">
        <f t="shared" si="6"/>
        <v>6</v>
      </c>
      <c r="AK11" s="6"/>
      <c r="AL11" s="22" t="s">
        <v>253</v>
      </c>
      <c r="AM11" s="6">
        <f>SUM(AM4:AM10)</f>
        <v>10</v>
      </c>
      <c r="AN11" s="23"/>
    </row>
    <row r="12" spans="1:54" s="37" customForma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</row>
    <row r="13" spans="1:54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</row>
    <row r="14" spans="1:54" ht="13.5" thickBo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</row>
    <row r="15" spans="1:54" ht="18.75" thickBot="1" x14ac:dyDescent="0.25">
      <c r="A15" s="43" t="s">
        <v>262</v>
      </c>
      <c r="B15" s="43"/>
      <c r="C15" s="43"/>
      <c r="D15" s="44"/>
      <c r="E15" s="37"/>
      <c r="F15" s="37"/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</row>
    <row r="16" spans="1:54" ht="14.25" thickTop="1" thickBot="1" x14ac:dyDescent="0.25">
      <c r="A16" s="27" t="s">
        <v>263</v>
      </c>
      <c r="B16" s="28" t="s">
        <v>264</v>
      </c>
      <c r="C16" s="28" t="s">
        <v>265</v>
      </c>
      <c r="D16" s="28" t="s">
        <v>266</v>
      </c>
      <c r="E16" s="37"/>
      <c r="F16" s="37"/>
      <c r="G16" s="37"/>
      <c r="H16" s="37"/>
      <c r="I16" s="37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</row>
    <row r="17" spans="1:54" ht="13.5" thickBot="1" x14ac:dyDescent="0.25">
      <c r="A17" s="33">
        <f>AVERAGE(E2:E50)</f>
        <v>29.5</v>
      </c>
      <c r="B17" s="29">
        <f>MEDIAN(E2:E50)</f>
        <v>25</v>
      </c>
      <c r="C17" s="29">
        <f>MODE(E2:E50)</f>
        <v>26</v>
      </c>
      <c r="D17" s="32">
        <f>STDEV(E2:E50)</f>
        <v>12.267844146385297</v>
      </c>
      <c r="E17" s="37"/>
      <c r="F17" s="37"/>
      <c r="G17" s="37"/>
      <c r="H17" s="37"/>
      <c r="I17" s="37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</row>
    <row r="18" spans="1:54" ht="13.5" thickBo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</row>
    <row r="19" spans="1:54" ht="18.75" thickBot="1" x14ac:dyDescent="0.25">
      <c r="A19" s="43" t="s">
        <v>267</v>
      </c>
      <c r="B19" s="43"/>
      <c r="C19" s="43"/>
      <c r="D19" s="44"/>
      <c r="E19" s="37"/>
      <c r="F19" s="37"/>
      <c r="G19" s="37"/>
      <c r="H19" s="37"/>
      <c r="I19" s="37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</row>
    <row r="20" spans="1:54" ht="14.25" thickTop="1" thickBot="1" x14ac:dyDescent="0.25">
      <c r="A20" s="27" t="s">
        <v>263</v>
      </c>
      <c r="B20" s="28" t="s">
        <v>264</v>
      </c>
      <c r="C20" s="28" t="s">
        <v>265</v>
      </c>
      <c r="D20" s="28" t="s">
        <v>266</v>
      </c>
      <c r="E20" s="37"/>
      <c r="F20" s="37"/>
      <c r="G20" s="37"/>
      <c r="H20" s="37"/>
      <c r="I20" s="37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</row>
    <row r="21" spans="1:54" ht="13.5" thickBot="1" x14ac:dyDescent="0.25">
      <c r="A21" s="33">
        <f>AVERAGE(J2:J50)</f>
        <v>27.512486544763107</v>
      </c>
      <c r="B21" s="30">
        <f>MEDIAN(J2:J50)</f>
        <v>26.661693814408977</v>
      </c>
      <c r="C21" s="29" t="e">
        <f>MODE(J2:J50)</f>
        <v>#N/A</v>
      </c>
      <c r="D21" s="32">
        <f>STDEV(J2:J50)</f>
        <v>6.3161357532072415</v>
      </c>
      <c r="E21" s="37"/>
      <c r="F21" s="37"/>
      <c r="G21" s="37"/>
      <c r="H21" s="37"/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</row>
    <row r="22" spans="1:54" ht="13.5" thickBo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</row>
    <row r="23" spans="1:54" ht="18.75" thickBot="1" x14ac:dyDescent="0.25">
      <c r="A23" s="43" t="s">
        <v>270</v>
      </c>
      <c r="B23" s="43"/>
      <c r="C23" s="43"/>
      <c r="D23" s="44"/>
      <c r="E23" s="37"/>
      <c r="F23" s="45" t="s">
        <v>272</v>
      </c>
      <c r="G23" s="45"/>
      <c r="H23" s="45"/>
      <c r="I23" s="46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</row>
    <row r="24" spans="1:54" ht="14.25" thickTop="1" thickBot="1" x14ac:dyDescent="0.25">
      <c r="A24" s="27" t="s">
        <v>263</v>
      </c>
      <c r="B24" s="28" t="s">
        <v>264</v>
      </c>
      <c r="C24" s="28" t="s">
        <v>265</v>
      </c>
      <c r="D24" s="28" t="s">
        <v>266</v>
      </c>
      <c r="E24" s="39"/>
      <c r="F24" s="35" t="s">
        <v>263</v>
      </c>
      <c r="G24" s="36" t="s">
        <v>264</v>
      </c>
      <c r="H24" s="36" t="s">
        <v>265</v>
      </c>
      <c r="I24" s="36" t="s">
        <v>266</v>
      </c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</row>
    <row r="25" spans="1:54" ht="13.5" thickBot="1" x14ac:dyDescent="0.25">
      <c r="A25" s="33">
        <f>AVERAGE(U2:U50)</f>
        <v>8.8000000000000007</v>
      </c>
      <c r="B25" s="29">
        <f>MEDIAN(U2:U50)</f>
        <v>9</v>
      </c>
      <c r="C25" s="29">
        <f>MODE(U2:U50)</f>
        <v>10</v>
      </c>
      <c r="D25" s="32">
        <f>STDEV(U2:U50)</f>
        <v>2.3475755815545352</v>
      </c>
      <c r="E25" s="39"/>
      <c r="F25" s="33">
        <f>AVERAGE(AC2:AC50)</f>
        <v>6.3</v>
      </c>
      <c r="G25" s="29">
        <f>MEDIAN(AC2:AC50)</f>
        <v>6</v>
      </c>
      <c r="H25" s="29">
        <f>MODE(AC2:AC50)</f>
        <v>4</v>
      </c>
      <c r="I25" s="32">
        <f>STDEV(AC2:AC50)</f>
        <v>2.9458068127047605</v>
      </c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</row>
    <row r="26" spans="1:54" ht="13.5" thickBo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</row>
    <row r="27" spans="1:54" ht="18.75" thickBot="1" x14ac:dyDescent="0.25">
      <c r="A27" s="43" t="s">
        <v>271</v>
      </c>
      <c r="B27" s="43"/>
      <c r="C27" s="43"/>
      <c r="D27" s="44"/>
      <c r="E27" s="37"/>
      <c r="F27" s="45" t="s">
        <v>273</v>
      </c>
      <c r="G27" s="45"/>
      <c r="H27" s="45"/>
      <c r="I27" s="4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</row>
    <row r="28" spans="1:54" ht="14.25" thickTop="1" thickBot="1" x14ac:dyDescent="0.25">
      <c r="A28" s="27" t="s">
        <v>263</v>
      </c>
      <c r="B28" s="28" t="s">
        <v>264</v>
      </c>
      <c r="C28" s="28" t="s">
        <v>265</v>
      </c>
      <c r="D28" s="28" t="s">
        <v>266</v>
      </c>
      <c r="E28" s="39"/>
      <c r="F28" s="35" t="s">
        <v>263</v>
      </c>
      <c r="G28" s="36" t="s">
        <v>264</v>
      </c>
      <c r="H28" s="36" t="s">
        <v>265</v>
      </c>
      <c r="I28" s="36" t="s">
        <v>266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</row>
    <row r="29" spans="1:54" ht="13.5" thickBot="1" x14ac:dyDescent="0.25">
      <c r="A29" s="33">
        <f>AVERAGE(V2:V50)</f>
        <v>5.6</v>
      </c>
      <c r="B29" s="29">
        <f>MEDIAN(V2:V50)</f>
        <v>5</v>
      </c>
      <c r="C29" s="29">
        <f>MODE(V2:V50)</f>
        <v>4</v>
      </c>
      <c r="D29" s="32">
        <f>STDEV(V2:V50)</f>
        <v>3.3065591380365982</v>
      </c>
      <c r="E29" s="39"/>
      <c r="F29" s="33">
        <f>AVERAGE(AD2:AD50)</f>
        <v>5.2</v>
      </c>
      <c r="G29" s="29">
        <f>MEDIAN(AD2:AD50)</f>
        <v>4</v>
      </c>
      <c r="H29" s="29">
        <f>MODE(AD2:AD50)</f>
        <v>8</v>
      </c>
      <c r="I29" s="31">
        <f>STDEV(AD2:AD50)</f>
        <v>3.2930904093942588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</row>
    <row r="30" spans="1:54" ht="13.5" thickBo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</row>
    <row r="31" spans="1:54" ht="18.75" thickBot="1" x14ac:dyDescent="0.25">
      <c r="A31" s="43" t="s">
        <v>268</v>
      </c>
      <c r="B31" s="43"/>
      <c r="C31" s="43"/>
      <c r="D31" s="44"/>
      <c r="E31" s="37"/>
      <c r="F31" s="45" t="s">
        <v>269</v>
      </c>
      <c r="G31" s="45"/>
      <c r="H31" s="45"/>
      <c r="I31" s="4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</row>
    <row r="32" spans="1:54" ht="14.25" thickTop="1" thickBot="1" x14ac:dyDescent="0.25">
      <c r="A32" s="27" t="s">
        <v>263</v>
      </c>
      <c r="B32" s="28" t="s">
        <v>264</v>
      </c>
      <c r="C32" s="28" t="s">
        <v>265</v>
      </c>
      <c r="D32" s="28" t="s">
        <v>266</v>
      </c>
      <c r="E32" s="39"/>
      <c r="F32" s="35" t="s">
        <v>263</v>
      </c>
      <c r="G32" s="36" t="s">
        <v>264</v>
      </c>
      <c r="H32" s="36" t="s">
        <v>265</v>
      </c>
      <c r="I32" s="36" t="s">
        <v>266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</row>
    <row r="33" spans="1:54" ht="13.5" thickBot="1" x14ac:dyDescent="0.25">
      <c r="A33" s="33">
        <f>AVERAGE(AG2:AG50)</f>
        <v>8.8000000000000007</v>
      </c>
      <c r="B33" s="29">
        <f>MEDIAN(AG2:AG50)</f>
        <v>9</v>
      </c>
      <c r="C33" s="29">
        <f>MODE(AG2:AG50)</f>
        <v>10</v>
      </c>
      <c r="D33" s="32">
        <f>STDEV(AG2:AG50)</f>
        <v>2.3475755815545352</v>
      </c>
      <c r="E33" s="39"/>
      <c r="F33" s="33">
        <f>AVERAGE(AH2:AH50)</f>
        <v>10.8</v>
      </c>
      <c r="G33" s="29">
        <f>MEDIAN(AH2:AH50)</f>
        <v>9</v>
      </c>
      <c r="H33" s="29">
        <f>MODE(AH2:AH50)</f>
        <v>6</v>
      </c>
      <c r="I33" s="32">
        <f>STDEV(AH2:AH50)</f>
        <v>6.4429116951197694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</row>
    <row r="34" spans="1:54" ht="13.5" thickBo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</row>
    <row r="35" spans="1:54" ht="18.75" thickBot="1" x14ac:dyDescent="0.25">
      <c r="A35" s="43" t="s">
        <v>274</v>
      </c>
      <c r="B35" s="43"/>
      <c r="C35" s="43"/>
      <c r="D35" s="44"/>
      <c r="E35" s="37"/>
      <c r="F35" s="45" t="s">
        <v>275</v>
      </c>
      <c r="G35" s="45"/>
      <c r="H35" s="45"/>
      <c r="I35" s="4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</row>
    <row r="36" spans="1:54" ht="14.25" thickTop="1" thickBot="1" x14ac:dyDescent="0.25">
      <c r="A36" s="27" t="s">
        <v>263</v>
      </c>
      <c r="B36" s="28" t="s">
        <v>264</v>
      </c>
      <c r="C36" s="28" t="s">
        <v>265</v>
      </c>
      <c r="D36" s="28" t="s">
        <v>266</v>
      </c>
      <c r="E36" s="39"/>
      <c r="F36" s="35" t="s">
        <v>263</v>
      </c>
      <c r="G36" s="36" t="s">
        <v>264</v>
      </c>
      <c r="H36" s="36" t="s">
        <v>265</v>
      </c>
      <c r="I36" s="36" t="s">
        <v>266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</row>
    <row r="37" spans="1:54" ht="13.5" thickBot="1" x14ac:dyDescent="0.25">
      <c r="A37" s="33">
        <f>AVERAGE(AE2:AE50)</f>
        <v>6</v>
      </c>
      <c r="B37" s="29">
        <f>MEDIAN(AE2:AE50)</f>
        <v>6.5</v>
      </c>
      <c r="C37" s="29">
        <f>MODE(AE2:AE50)</f>
        <v>7</v>
      </c>
      <c r="D37" s="32">
        <f>STDEV(AE2:AE50)</f>
        <v>2.4037008503093262</v>
      </c>
      <c r="E37" s="39"/>
      <c r="F37" s="33">
        <f>AVERAGE(AF2:AF50)</f>
        <v>3.2</v>
      </c>
      <c r="G37" s="29">
        <f>MEDIAN(AF2:AF50)</f>
        <v>3</v>
      </c>
      <c r="H37" s="29">
        <f>MODE(AF2:AF50)</f>
        <v>3</v>
      </c>
      <c r="I37" s="32">
        <f>STDEV(AF2:AF50)</f>
        <v>1.6865480854231354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</row>
    <row r="38" spans="1:54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</row>
    <row r="39" spans="1:54" s="37" customFormat="1" x14ac:dyDescent="0.2"/>
    <row r="40" spans="1:54" s="37" customFormat="1" x14ac:dyDescent="0.2"/>
    <row r="41" spans="1:54" s="37" customFormat="1" x14ac:dyDescent="0.2"/>
  </sheetData>
  <mergeCells count="10">
    <mergeCell ref="A31:D31"/>
    <mergeCell ref="F31:I31"/>
    <mergeCell ref="A35:D35"/>
    <mergeCell ref="F35:I35"/>
    <mergeCell ref="A15:D15"/>
    <mergeCell ref="A19:D19"/>
    <mergeCell ref="A23:D23"/>
    <mergeCell ref="F23:I23"/>
    <mergeCell ref="A27:D27"/>
    <mergeCell ref="F27:I2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Geral 2</vt:lpstr>
      <vt:lpstr>Placebo</vt:lpstr>
      <vt:lpstr>Vermelho</vt:lpstr>
      <vt:lpstr>Infravermelho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Leandro da Cunha</dc:creator>
  <cp:lastModifiedBy>Vitor Leandro Cunha</cp:lastModifiedBy>
  <dcterms:created xsi:type="dcterms:W3CDTF">2019-07-11T17:33:33Z</dcterms:created>
  <dcterms:modified xsi:type="dcterms:W3CDTF">2019-07-21T21:44:22Z</dcterms:modified>
</cp:coreProperties>
</file>