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EAD\Excel\Plan Aulas\"/>
    </mc:Choice>
  </mc:AlternateContent>
  <xr:revisionPtr revIDLastSave="0" documentId="13_ncr:1_{25D23650-ADB0-4F76-9DB7-BA0FE1776F23}" xr6:coauthVersionLast="36" xr6:coauthVersionMax="36" xr10:uidLastSave="{00000000-0000-0000-0000-000000000000}"/>
  <bookViews>
    <workbookView xWindow="0" yWindow="0" windowWidth="20490" windowHeight="7545" xr2:uid="{079471D9-059A-466B-8B98-31A16549C94F}"/>
  </bookViews>
  <sheets>
    <sheet name="Requisitos" sheetId="5" r:id="rId1"/>
    <sheet name="dados" sheetId="2" r:id="rId2"/>
    <sheet name="Base" sheetId="3" r:id="rId3"/>
    <sheet name="Dashboard" sheetId="6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3" l="1"/>
  <c r="D12" i="3" s="1"/>
  <c r="B12" i="3" s="1"/>
  <c r="C11" i="3"/>
  <c r="C12" i="3"/>
  <c r="C13" i="3"/>
  <c r="C10" i="3"/>
  <c r="C6" i="3"/>
  <c r="D6" i="3"/>
  <c r="E6" i="3"/>
  <c r="F6" i="3"/>
  <c r="G6" i="3"/>
  <c r="H6" i="3"/>
  <c r="I6" i="3"/>
  <c r="J6" i="3"/>
  <c r="K6" i="3"/>
  <c r="L6" i="3"/>
  <c r="M6" i="3"/>
  <c r="N6" i="3"/>
  <c r="B6" i="3"/>
  <c r="N5" i="3"/>
  <c r="C5" i="3"/>
  <c r="D5" i="3"/>
  <c r="E5" i="3"/>
  <c r="F5" i="3"/>
  <c r="G5" i="3"/>
  <c r="H5" i="3"/>
  <c r="I5" i="3"/>
  <c r="J5" i="3"/>
  <c r="K5" i="3"/>
  <c r="L5" i="3"/>
  <c r="M5" i="3"/>
  <c r="B5" i="3"/>
  <c r="C4" i="3"/>
  <c r="D4" i="3"/>
  <c r="E4" i="3"/>
  <c r="F4" i="3"/>
  <c r="G4" i="3"/>
  <c r="H4" i="3"/>
  <c r="I4" i="3"/>
  <c r="J4" i="3"/>
  <c r="K4" i="3"/>
  <c r="L4" i="3"/>
  <c r="M4" i="3"/>
  <c r="N4" i="3"/>
  <c r="B4" i="3"/>
  <c r="C3" i="3"/>
  <c r="D3" i="3"/>
  <c r="E3" i="3"/>
  <c r="F3" i="3"/>
  <c r="G3" i="3"/>
  <c r="H3" i="3"/>
  <c r="I3" i="3"/>
  <c r="J3" i="3"/>
  <c r="K3" i="3"/>
  <c r="L3" i="3"/>
  <c r="M3" i="3"/>
  <c r="N3" i="3"/>
  <c r="B3" i="3"/>
  <c r="D10" i="3" l="1"/>
  <c r="B10" i="3" s="1"/>
  <c r="D13" i="3"/>
  <c r="B13" i="3" s="1"/>
  <c r="D11" i="3"/>
  <c r="B11" i="3"/>
  <c r="N18" i="2" l="1"/>
  <c r="N19" i="2"/>
  <c r="N20" i="2"/>
  <c r="N21" i="2"/>
  <c r="N17" i="2"/>
  <c r="C22" i="2"/>
  <c r="C25" i="2" s="1"/>
  <c r="D22" i="2"/>
  <c r="D25" i="2" s="1"/>
  <c r="E22" i="2"/>
  <c r="E25" i="2" s="1"/>
  <c r="F22" i="2"/>
  <c r="F25" i="2" s="1"/>
  <c r="G22" i="2"/>
  <c r="G25" i="2" s="1"/>
  <c r="H22" i="2"/>
  <c r="H25" i="2" s="1"/>
  <c r="I22" i="2"/>
  <c r="I25" i="2" s="1"/>
  <c r="J22" i="2"/>
  <c r="J25" i="2" s="1"/>
  <c r="K22" i="2"/>
  <c r="L22" i="2"/>
  <c r="L25" i="2" s="1"/>
  <c r="M22" i="2"/>
  <c r="B22" i="2"/>
  <c r="B25" i="2" s="1"/>
  <c r="B26" i="2" s="1"/>
  <c r="D14" i="2"/>
  <c r="E14" i="2"/>
  <c r="F14" i="2"/>
  <c r="G14" i="2"/>
  <c r="H14" i="2"/>
  <c r="I14" i="2"/>
  <c r="J14" i="2"/>
  <c r="K14" i="2"/>
  <c r="L14" i="2"/>
  <c r="M14" i="2"/>
  <c r="M25" i="2" s="1"/>
  <c r="C14" i="2"/>
  <c r="B14" i="2"/>
  <c r="N2" i="2"/>
  <c r="N3" i="2"/>
  <c r="N4" i="2"/>
  <c r="N5" i="2"/>
  <c r="N6" i="2"/>
  <c r="N7" i="2"/>
  <c r="N8" i="2"/>
  <c r="N9" i="2"/>
  <c r="N10" i="2"/>
  <c r="N11" i="2"/>
  <c r="N12" i="2"/>
  <c r="N13" i="2"/>
  <c r="C26" i="2" l="1"/>
  <c r="D26" i="2" s="1"/>
  <c r="E26" i="2" s="1"/>
  <c r="F26" i="2" s="1"/>
  <c r="G26" i="2" s="1"/>
  <c r="H26" i="2" s="1"/>
  <c r="I26" i="2" s="1"/>
  <c r="J26" i="2" s="1"/>
  <c r="K25" i="2"/>
  <c r="N25" i="2" s="1"/>
  <c r="K26" i="2"/>
  <c r="L26" i="2" s="1"/>
  <c r="M26" i="2" s="1"/>
  <c r="N26" i="2" s="1"/>
  <c r="N22" i="2"/>
  <c r="N14" i="2"/>
</calcChain>
</file>

<file path=xl/sharedStrings.xml><?xml version="1.0" encoding="utf-8"?>
<sst xmlns="http://schemas.openxmlformats.org/spreadsheetml/2006/main" count="118" uniqueCount="75">
  <si>
    <t>Jan</t>
  </si>
  <si>
    <t>Fev</t>
  </si>
  <si>
    <t>Mar</t>
  </si>
  <si>
    <t>Mai</t>
  </si>
  <si>
    <t>Jun</t>
  </si>
  <si>
    <t>Abr</t>
  </si>
  <si>
    <t>Jul</t>
  </si>
  <si>
    <t>Ago</t>
  </si>
  <si>
    <t>Set</t>
  </si>
  <si>
    <t>Out</t>
  </si>
  <si>
    <t>Nov</t>
  </si>
  <si>
    <t>Dez</t>
  </si>
  <si>
    <t>Condominio</t>
  </si>
  <si>
    <t>IPVA</t>
  </si>
  <si>
    <t>IPTU</t>
  </si>
  <si>
    <t>Tv cabo</t>
  </si>
  <si>
    <t>Seguro Carro</t>
  </si>
  <si>
    <t>Faculdade</t>
  </si>
  <si>
    <t>Gás</t>
  </si>
  <si>
    <t>Celular</t>
  </si>
  <si>
    <t>Cartão Cred</t>
  </si>
  <si>
    <t>Outros</t>
  </si>
  <si>
    <t>Total Despesa</t>
  </si>
  <si>
    <t>Total</t>
  </si>
  <si>
    <t>Receitas</t>
  </si>
  <si>
    <t>Sálario</t>
  </si>
  <si>
    <t>13º</t>
  </si>
  <si>
    <t>Férias</t>
  </si>
  <si>
    <t>Rendimentos Extras</t>
  </si>
  <si>
    <t>Saldo Mês</t>
  </si>
  <si>
    <t>Saldo Acumulado</t>
  </si>
  <si>
    <t>Despesa</t>
  </si>
  <si>
    <t>Total receita</t>
  </si>
  <si>
    <t>Saldo</t>
  </si>
  <si>
    <t>Total de receitas</t>
  </si>
  <si>
    <t>Total de Despesas</t>
  </si>
  <si>
    <t>Meses</t>
  </si>
  <si>
    <t>Linha</t>
  </si>
  <si>
    <t>Coluna</t>
  </si>
  <si>
    <t>Requisitos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</si>
  <si>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</si>
  <si>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</si>
  <si>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</si>
  <si>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</si>
  <si>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</si>
  <si>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</si>
  <si>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</si>
  <si>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</si>
  <si>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</si>
  <si>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</si>
  <si>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</si>
  <si>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</si>
  <si>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Indicador de receitas</t>
  </si>
  <si>
    <t>Indicador de despesas</t>
  </si>
  <si>
    <t>Indicador de Econômia Mês</t>
  </si>
  <si>
    <t>Linha do tempo indicadores</t>
  </si>
  <si>
    <t>Apresentação</t>
  </si>
  <si>
    <t>Card</t>
  </si>
  <si>
    <t>Grafico Linha e coluna</t>
  </si>
  <si>
    <t>Analise de comparativa de receita x Despesas X Econômia Mês</t>
  </si>
  <si>
    <t>Grafico Rosca</t>
  </si>
  <si>
    <t>Filtros</t>
  </si>
  <si>
    <t>Mês</t>
  </si>
  <si>
    <r>
      <rPr>
        <b/>
        <sz val="11"/>
        <color theme="1"/>
        <rFont val="Verdana"/>
        <family val="2"/>
        <scheme val="minor"/>
      </rPr>
      <t>OBS:</t>
    </r>
    <r>
      <rPr>
        <sz val="11"/>
        <color theme="1"/>
        <rFont val="Verdana"/>
        <family val="2"/>
        <scheme val="minor"/>
      </rPr>
      <t xml:space="preserve"> Apenas para os cards e grafico de rosca</t>
    </r>
  </si>
  <si>
    <t>Tema</t>
  </si>
  <si>
    <t>Gráficos</t>
  </si>
  <si>
    <t>Origem informação</t>
  </si>
  <si>
    <t>Objetivo</t>
  </si>
  <si>
    <t>Contruir painel para administração financeira Doméstica</t>
  </si>
  <si>
    <t>Planilha de Orçamento Doméstico</t>
  </si>
  <si>
    <t>Mês &gt;&gt;</t>
  </si>
  <si>
    <t>Indicacor de Econômia Acumulada</t>
  </si>
  <si>
    <t>Escolha o Mês para Análise</t>
  </si>
  <si>
    <t>Status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</si>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</sst>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3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rgb="FF9C0006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1"/>
      <color rgb="FF9C0006"/>
      <name val="Verdana"/>
      <family val="2"/>
      <scheme val="minor"/>
    </font>
    <font>
      <sz val="11"/>
      <color rgb="FF006100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1"/>
      <color rgb="FF006100"/>
      <name val="Verdana"/>
      <family val="2"/>
      <scheme val="minor"/>
    </font>
    <font>
      <b/>
      <sz val="11"/>
      <color theme="1" tint="4.9989318521683403E-2"/>
      <name val="Verdana"/>
      <family val="2"/>
      <scheme val="minor"/>
    </font>
    <font>
      <b/>
      <sz val="13"/>
      <color theme="3"/>
      <name val="Verdana"/>
      <family val="2"/>
      <scheme val="minor"/>
    </font>
    <font>
      <b/>
      <sz val="11"/>
      <color theme="6"/>
      <name val="Verdan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4" applyNumberFormat="0" applyAlignment="0" applyProtection="0"/>
    <xf numFmtId="0" fontId="4" fillId="7" borderId="0" applyNumberFormat="0" applyBorder="0" applyAlignment="0" applyProtection="0"/>
    <xf numFmtId="0" fontId="11" fillId="0" borderId="8" applyNumberFormat="0" applyFill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3" borderId="1" xfId="2" applyFont="1" applyBorder="1"/>
    <xf numFmtId="44" fontId="0" fillId="0" borderId="1" xfId="1" applyFont="1" applyBorder="1"/>
    <xf numFmtId="44" fontId="5" fillId="3" borderId="1" xfId="1" applyFont="1" applyFill="1" applyBorder="1"/>
    <xf numFmtId="0" fontId="3" fillId="2" borderId="3" xfId="0" applyFont="1" applyFill="1" applyBorder="1"/>
    <xf numFmtId="0" fontId="3" fillId="4" borderId="2" xfId="3" applyFont="1" applyBorder="1"/>
    <xf numFmtId="164" fontId="0" fillId="0" borderId="1" xfId="0" applyNumberFormat="1" applyBorder="1"/>
    <xf numFmtId="164" fontId="3" fillId="4" borderId="2" xfId="3" applyNumberFormat="1" applyFont="1" applyBorder="1"/>
    <xf numFmtId="0" fontId="7" fillId="6" borderId="5" xfId="5" applyBorder="1"/>
    <xf numFmtId="164" fontId="9" fillId="5" borderId="1" xfId="4" applyNumberFormat="1" applyFont="1" applyBorder="1"/>
    <xf numFmtId="0" fontId="7" fillId="6" borderId="6" xfId="5" applyBorder="1"/>
    <xf numFmtId="164" fontId="9" fillId="5" borderId="7" xfId="4" applyNumberFormat="1" applyFont="1" applyBorder="1"/>
    <xf numFmtId="0" fontId="10" fillId="7" borderId="1" xfId="6" applyFont="1" applyBorder="1"/>
    <xf numFmtId="0" fontId="8" fillId="0" borderId="0" xfId="0" applyFont="1"/>
    <xf numFmtId="44" fontId="0" fillId="0" borderId="0" xfId="0" applyNumberFormat="1"/>
    <xf numFmtId="8" fontId="0" fillId="0" borderId="0" xfId="0" applyNumberFormat="1"/>
    <xf numFmtId="0" fontId="0" fillId="8" borderId="0" xfId="0" applyFill="1"/>
    <xf numFmtId="0" fontId="0" fillId="0" borderId="0" xfId="0" applyBorder="1"/>
    <xf numFmtId="0" fontId="11" fillId="0" borderId="8" xfId="7"/>
    <xf numFmtId="0" fontId="12" fillId="8" borderId="0" xfId="0" applyFont="1" applyFill="1"/>
    <xf numFmtId="0" fontId="0" fillId="0" borderId="0" xfId="0" applyFill="1" applyBorder="1"/>
    <xf numFmtId="0" fontId="12" fillId="8" borderId="0" xfId="0" applyFont="1" applyFill="1" applyProtection="1">
      <protection locked="0"/>
    </xf>
    <xf numFmtId="0" fontId="11" fillId="0" borderId="8" xfId="7" applyAlignment="1">
      <alignment horizontal="center"/>
    </xf>
  </cellXfs>
  <cellStyles count="8">
    <cellStyle name="Bom" xfId="4" builtinId="26"/>
    <cellStyle name="Ênfase1" xfId="3" builtinId="29"/>
    <cellStyle name="Ênfase6" xfId="6" builtinId="49"/>
    <cellStyle name="Moeda" xfId="1" builtinId="4"/>
    <cellStyle name="Normal" xfId="0" builtinId="0"/>
    <cellStyle name="Ruim" xfId="2" builtinId="27"/>
    <cellStyle name="Saída" xfId="5" builtinId="21"/>
    <cellStyle name="Título 2" xfId="7" builtinId="17"/>
  </cellStyles>
  <dxfs count="21"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31EC57-050E-44BD-9B26-A286F866B5C7}">
      <tableStyleElement type="wholeTable" dxfId="20"/>
      <tableStyleElement type="headerRow" dxfId="19"/>
    </tableStyle>
  </tableStyles>
  <colors>
    <mruColors>
      <color rgb="FF250C36"/>
      <color rgb="FF250C40"/>
      <color rgb="FF006600"/>
      <color rgb="FF75BDA7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Analise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Base!$A$3</c:f>
              <c:strCache>
                <c:ptCount val="1"/>
                <c:pt idx="0">
                  <c:v>Total de receitas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/>
              <a:lightRig rig="threePt" dir="tl">
                <a:rot lat="0" lon="0" rev="1200000"/>
              </a:lightRig>
            </a:scene3d>
            <a:sp3d/>
          </c:spPr>
          <c:invertIfNegative val="0"/>
          <c:cat>
            <c:strRef>
              <c:f>Base!$B$2:$M$2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Base!$B$3:$M$3</c:f>
              <c:numCache>
                <c:formatCode>_("R$"* #,##0.00_);_("R$"* \(#,##0.00\);_("R$"* "-"??_);_(@_)</c:formatCode>
                <c:ptCount val="12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9300</c:v>
                </c:pt>
                <c:pt idx="4">
                  <c:v>1100</c:v>
                </c:pt>
                <c:pt idx="5">
                  <c:v>4100</c:v>
                </c:pt>
                <c:pt idx="6">
                  <c:v>4100</c:v>
                </c:pt>
                <c:pt idx="7">
                  <c:v>4100</c:v>
                </c:pt>
                <c:pt idx="8">
                  <c:v>4100</c:v>
                </c:pt>
                <c:pt idx="9">
                  <c:v>4100</c:v>
                </c:pt>
                <c:pt idx="10">
                  <c:v>6100</c:v>
                </c:pt>
                <c:pt idx="11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9-4BF0-80CC-67CCDA425DD3}"/>
            </c:ext>
          </c:extLst>
        </c:ser>
        <c:ser>
          <c:idx val="1"/>
          <c:order val="1"/>
          <c:tx>
            <c:strRef>
              <c:f>Base!$A$4</c:f>
              <c:strCache>
                <c:ptCount val="1"/>
                <c:pt idx="0">
                  <c:v>Total de Despesas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/>
              <a:lightRig rig="threePt" dir="tl">
                <a:rot lat="0" lon="0" rev="1200000"/>
              </a:lightRig>
            </a:scene3d>
            <a:sp3d/>
          </c:spPr>
          <c:invertIfNegative val="0"/>
          <c:cat>
            <c:strRef>
              <c:f>Base!$B$2:$M$2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Base!$B$4:$M$4</c:f>
              <c:numCache>
                <c:formatCode>_("R$"* #,##0.00_);_("R$"* \(#,##0.00\);_("R$"* "-"??_);_(@_)</c:formatCode>
                <c:ptCount val="12"/>
                <c:pt idx="0">
                  <c:v>3335</c:v>
                </c:pt>
                <c:pt idx="1">
                  <c:v>3270</c:v>
                </c:pt>
                <c:pt idx="2">
                  <c:v>3335</c:v>
                </c:pt>
                <c:pt idx="3">
                  <c:v>3248</c:v>
                </c:pt>
                <c:pt idx="4">
                  <c:v>3313</c:v>
                </c:pt>
                <c:pt idx="5">
                  <c:v>3248</c:v>
                </c:pt>
                <c:pt idx="6">
                  <c:v>3313</c:v>
                </c:pt>
                <c:pt idx="7">
                  <c:v>2848</c:v>
                </c:pt>
                <c:pt idx="8">
                  <c:v>2913</c:v>
                </c:pt>
                <c:pt idx="9">
                  <c:v>2848</c:v>
                </c:pt>
                <c:pt idx="10">
                  <c:v>2863</c:v>
                </c:pt>
                <c:pt idx="11">
                  <c:v>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9-4BF0-80CC-67CCDA42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197424"/>
        <c:axId val="406894768"/>
      </c:barChart>
      <c:lineChart>
        <c:grouping val="standard"/>
        <c:varyColors val="0"/>
        <c:ser>
          <c:idx val="2"/>
          <c:order val="2"/>
          <c:tx>
            <c:strRef>
              <c:f>Base!$A$5</c:f>
              <c:strCache>
                <c:ptCount val="1"/>
                <c:pt idx="0">
                  <c:v>Saldo Mês</c:v>
                </c:pt>
              </c:strCache>
            </c:strRef>
          </c:tx>
          <c:spPr>
            <a:ln w="34925" cap="rnd">
              <a:solidFill>
                <a:schemeClr val="bg2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Base!$B$2:$M$2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Base!$B$5:$M$5</c:f>
              <c:numCache>
                <c:formatCode>"R$"#,##0.00_);[Red]\("R$"#,##0.00\)</c:formatCode>
                <c:ptCount val="12"/>
                <c:pt idx="0">
                  <c:v>765</c:v>
                </c:pt>
                <c:pt idx="1">
                  <c:v>830</c:v>
                </c:pt>
                <c:pt idx="2">
                  <c:v>765</c:v>
                </c:pt>
                <c:pt idx="3">
                  <c:v>6052</c:v>
                </c:pt>
                <c:pt idx="4">
                  <c:v>-2213</c:v>
                </c:pt>
                <c:pt idx="5">
                  <c:v>852</c:v>
                </c:pt>
                <c:pt idx="6">
                  <c:v>787</c:v>
                </c:pt>
                <c:pt idx="7">
                  <c:v>1252</c:v>
                </c:pt>
                <c:pt idx="8">
                  <c:v>1187</c:v>
                </c:pt>
                <c:pt idx="9">
                  <c:v>1252</c:v>
                </c:pt>
                <c:pt idx="10">
                  <c:v>3237</c:v>
                </c:pt>
                <c:pt idx="11">
                  <c:v>3302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39-4BF0-80CC-67CCDA425DD3}"/>
            </c:ext>
          </c:extLst>
        </c:ser>
        <c:ser>
          <c:idx val="3"/>
          <c:order val="3"/>
          <c:tx>
            <c:strRef>
              <c:f>Base!$A$6</c:f>
              <c:strCache>
                <c:ptCount val="1"/>
                <c:pt idx="0">
                  <c:v>Saldo Acumulado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Base!$B$2:$M$2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Base!$B$6:$M$6</c:f>
              <c:numCache>
                <c:formatCode>"R$"#,##0.00_);[Red]\("R$"#,##0.00\)</c:formatCode>
                <c:ptCount val="12"/>
                <c:pt idx="0">
                  <c:v>765</c:v>
                </c:pt>
                <c:pt idx="1">
                  <c:v>1595</c:v>
                </c:pt>
                <c:pt idx="2">
                  <c:v>2360</c:v>
                </c:pt>
                <c:pt idx="3">
                  <c:v>8412</c:v>
                </c:pt>
                <c:pt idx="4">
                  <c:v>6199</c:v>
                </c:pt>
                <c:pt idx="5">
                  <c:v>7051</c:v>
                </c:pt>
                <c:pt idx="6">
                  <c:v>7838</c:v>
                </c:pt>
                <c:pt idx="7">
                  <c:v>9090</c:v>
                </c:pt>
                <c:pt idx="8">
                  <c:v>10277</c:v>
                </c:pt>
                <c:pt idx="9">
                  <c:v>11529</c:v>
                </c:pt>
                <c:pt idx="10">
                  <c:v>14766</c:v>
                </c:pt>
                <c:pt idx="11">
                  <c:v>18068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39-4BF0-80CC-67CCDA42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197424"/>
        <c:axId val="406894768"/>
      </c:lineChart>
      <c:catAx>
        <c:axId val="7051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894768"/>
        <c:crosses val="autoZero"/>
        <c:auto val="1"/>
        <c:lblAlgn val="ctr"/>
        <c:lblOffset val="100"/>
        <c:noMultiLvlLbl val="0"/>
      </c:catAx>
      <c:valAx>
        <c:axId val="4068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1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Dashboard!$E$6</c:f>
          <c:strCache>
            <c:ptCount val="1"/>
            <c:pt idx="0">
              <c:v>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l">
                <a:rot lat="0" lon="0" rev="1200000"/>
              </a:lightRig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0000"/>
                    </a:schemeClr>
                  </a:gs>
                  <a:gs pos="84000">
                    <a:schemeClr val="accent1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8429-4AF3-8D5D-92832328CF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0000"/>
                    </a:schemeClr>
                  </a:gs>
                  <a:gs pos="84000">
                    <a:schemeClr val="accent2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8429-4AF3-8D5D-92832328CF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0000"/>
                    </a:schemeClr>
                  </a:gs>
                  <a:gs pos="84000">
                    <a:schemeClr val="accent3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88900" dist="38100" dir="5040000" rotWithShape="0">
                  <a:srgbClr val="000000">
                    <a:alpha val="60000"/>
                  </a:srgbClr>
                </a:outerShdw>
              </a:effectLst>
              <a:scene3d>
                <a:camera prst="orthographicFront"/>
                <a:lightRig rig="threePt" dir="tl">
                  <a:rot lat="0" lon="0" rev="12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8429-4AF3-8D5D-92832328CF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Base!$A$10:$A$12</c:f>
              <c:strCache>
                <c:ptCount val="3"/>
                <c:pt idx="0">
                  <c:v>Total de receitas</c:v>
                </c:pt>
                <c:pt idx="1">
                  <c:v>Total de Despesas</c:v>
                </c:pt>
                <c:pt idx="2">
                  <c:v>Saldo Mês</c:v>
                </c:pt>
              </c:strCache>
            </c:strRef>
          </c:cat>
          <c:val>
            <c:numRef>
              <c:f>Base!$B$10:$B$12</c:f>
              <c:numCache>
                <c:formatCode>"R$"#,##0.00_);[Red]\("R$"#,##0.00\)</c:formatCode>
                <c:ptCount val="3"/>
                <c:pt idx="0">
                  <c:v>55400</c:v>
                </c:pt>
                <c:pt idx="1">
                  <c:v>37332</c:v>
                </c:pt>
                <c:pt idx="2">
                  <c:v>18068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29-4AF3-8D5D-92832328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0C36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9525</xdr:rowOff>
    </xdr:from>
    <xdr:to>
      <xdr:col>5</xdr:col>
      <xdr:colOff>609607</xdr:colOff>
      <xdr:row>15</xdr:row>
      <xdr:rowOff>176789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7EF9830-5320-4BBC-BE9C-B6F1D73DAAFF}"/>
            </a:ext>
          </a:extLst>
        </xdr:cNvPr>
        <xdr:cNvGrpSpPr/>
      </xdr:nvGrpSpPr>
      <xdr:grpSpPr>
        <a:xfrm>
          <a:off x="8201025" y="590550"/>
          <a:ext cx="1209682" cy="2443739"/>
          <a:chOff x="8953500" y="447675"/>
          <a:chExt cx="1209682" cy="2157989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826222F-23C9-498E-ADA0-60FBD3E50571}"/>
              </a:ext>
            </a:extLst>
          </xdr:cNvPr>
          <xdr:cNvSpPr/>
        </xdr:nvSpPr>
        <xdr:spPr>
          <a:xfrm>
            <a:off x="8953507" y="447675"/>
            <a:ext cx="1209675" cy="361950"/>
          </a:xfrm>
          <a:prstGeom prst="rect">
            <a:avLst/>
          </a:prstGeom>
          <a:solidFill>
            <a:srgbClr val="350B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/>
              <a:t>53 11 122</a:t>
            </a:r>
          </a:p>
        </xdr:txBody>
      </xdr:sp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42E65669-BD77-4AE2-B93C-DEB94DB768E0}"/>
              </a:ext>
            </a:extLst>
          </xdr:cNvPr>
          <xdr:cNvSpPr/>
        </xdr:nvSpPr>
        <xdr:spPr>
          <a:xfrm>
            <a:off x="8953500" y="809625"/>
            <a:ext cx="1209675" cy="361950"/>
          </a:xfrm>
          <a:prstGeom prst="rect">
            <a:avLst/>
          </a:prstGeom>
          <a:solidFill>
            <a:srgbClr val="4917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/>
              <a:t>73 23 109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D4E8FC96-100B-4FF1-8EB4-64B712469292}"/>
              </a:ext>
            </a:extLst>
          </xdr:cNvPr>
          <xdr:cNvSpPr/>
        </xdr:nvSpPr>
        <xdr:spPr>
          <a:xfrm>
            <a:off x="8953504" y="1525548"/>
            <a:ext cx="1209675" cy="361950"/>
          </a:xfrm>
          <a:prstGeom prst="rect">
            <a:avLst/>
          </a:prstGeom>
          <a:solidFill>
            <a:srgbClr val="84287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/>
              <a:t>132 40 113</a:t>
            </a:r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C62462D4-95D4-4B81-AD2C-7BD9DAD3E403}"/>
              </a:ext>
            </a:extLst>
          </xdr:cNvPr>
          <xdr:cNvSpPr/>
        </xdr:nvSpPr>
        <xdr:spPr>
          <a:xfrm>
            <a:off x="8953501" y="1888193"/>
            <a:ext cx="1209675" cy="361950"/>
          </a:xfrm>
          <a:prstGeom prst="rect">
            <a:avLst/>
          </a:prstGeom>
          <a:solidFill>
            <a:srgbClr val="7829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/>
              <a:t>120 41 155</a:t>
            </a:r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A002EF34-338C-4F77-81C9-EABA6CFC103C}"/>
              </a:ext>
            </a:extLst>
          </xdr:cNvPr>
          <xdr:cNvSpPr/>
        </xdr:nvSpPr>
        <xdr:spPr>
          <a:xfrm>
            <a:off x="8953501" y="2243714"/>
            <a:ext cx="1209675" cy="361950"/>
          </a:xfrm>
          <a:prstGeom prst="rect">
            <a:avLst/>
          </a:prstGeom>
          <a:solidFill>
            <a:srgbClr val="7570B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/>
              <a:t>117 112 179</a:t>
            </a:r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2BB06347-8A02-4D20-9985-DC4100E9B792}"/>
              </a:ext>
            </a:extLst>
          </xdr:cNvPr>
          <xdr:cNvSpPr/>
        </xdr:nvSpPr>
        <xdr:spPr>
          <a:xfrm>
            <a:off x="8953507" y="1163598"/>
            <a:ext cx="1209675" cy="361950"/>
          </a:xfrm>
          <a:prstGeom prst="rect">
            <a:avLst/>
          </a:prstGeom>
          <a:solidFill>
            <a:srgbClr val="6419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200"/>
              <a:t>100 25 96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104775</xdr:rowOff>
    </xdr:from>
    <xdr:to>
      <xdr:col>13</xdr:col>
      <xdr:colOff>828675</xdr:colOff>
      <xdr:row>4</xdr:row>
      <xdr:rowOff>28575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68ADF12-6EDD-4572-B7A6-627B726D61A8}"/>
            </a:ext>
          </a:extLst>
        </xdr:cNvPr>
        <xdr:cNvSpPr/>
      </xdr:nvSpPr>
      <xdr:spPr>
        <a:xfrm>
          <a:off x="857250" y="104775"/>
          <a:ext cx="10868025" cy="647700"/>
        </a:xfrm>
        <a:prstGeom prst="rect">
          <a:avLst/>
        </a:prstGeom>
        <a:gradFill>
          <a:gsLst>
            <a:gs pos="0">
              <a:schemeClr val="accent6">
                <a:lumMod val="50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5">
                <a:lumMod val="50000"/>
              </a:schemeClr>
            </a:gs>
          </a:gsLst>
          <a:lin ang="0" scaled="1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tx2">
                  <a:lumMod val="20000"/>
                  <a:lumOff val="80000"/>
                </a:schemeClr>
              </a:solidFill>
            </a:rPr>
            <a:t>Painel Orçamento</a:t>
          </a:r>
        </a:p>
      </xdr:txBody>
    </xdr:sp>
    <xdr:clientData/>
  </xdr:twoCellAnchor>
  <xdr:twoCellAnchor>
    <xdr:from>
      <xdr:col>1</xdr:col>
      <xdr:colOff>66675</xdr:colOff>
      <xdr:row>6</xdr:row>
      <xdr:rowOff>161925</xdr:rowOff>
    </xdr:from>
    <xdr:to>
      <xdr:col>13</xdr:col>
      <xdr:colOff>619125</xdr:colOff>
      <xdr:row>31</xdr:row>
      <xdr:rowOff>95250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6FA17FB-F4E3-4B6A-A036-EF0A2ECAB276}"/>
            </a:ext>
          </a:extLst>
        </xdr:cNvPr>
        <xdr:cNvSpPr/>
      </xdr:nvSpPr>
      <xdr:spPr>
        <a:xfrm>
          <a:off x="904875" y="1247775"/>
          <a:ext cx="10610850" cy="4457700"/>
        </a:xfrm>
        <a:prstGeom prst="rect">
          <a:avLst/>
        </a:prstGeom>
        <a:solidFill>
          <a:schemeClr val="accent2">
            <a:alpha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219075</xdr:colOff>
      <xdr:row>7</xdr:row>
      <xdr:rowOff>85725</xdr:rowOff>
    </xdr:from>
    <xdr:to>
      <xdr:col>4</xdr:col>
      <xdr:colOff>228600</xdr:colOff>
      <xdr:row>11</xdr:row>
      <xdr:rowOff>114300</xdr:rowOff>
    </xdr:to>
    <xdr:sp macro="" textlink="Base!B10">
      <xdr:nvSpPr>
        <xdr:cNvPr id="4" name="Retângulo 3">
          <a:extLst>
            <a:ext uri="{FF2B5EF4-FFF2-40B4-BE49-F238E27FC236}">
              <a16:creationId xmlns:a16="http://schemas.microsoft.com/office/drawing/2014/main" id="{278F859A-2ED8-49E9-825E-CB52B3F2D0D8}"/>
            </a:ext>
          </a:extLst>
        </xdr:cNvPr>
        <xdr:cNvSpPr/>
      </xdr:nvSpPr>
      <xdr:spPr>
        <a:xfrm>
          <a:off x="1057275" y="1352550"/>
          <a:ext cx="2524125" cy="75247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DB7747C6-7C32-468C-8389-29C15C8EA7C1}" type="TxLink">
            <a:rPr lang="en-US" sz="20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Calibri" panose="020F0502020204030204" pitchFamily="34" charset="0"/>
              <a:ea typeface="Verdana"/>
              <a:cs typeface="Calibri" panose="020F0502020204030204" pitchFamily="34" charset="0"/>
            </a:rPr>
            <a:pPr algn="l"/>
            <a:t>R$ 55.400,00</a:t>
          </a:fld>
          <a:endParaRPr lang="pt-BR" sz="2000" b="1">
            <a:solidFill>
              <a:schemeClr val="accent6">
                <a:lumMod val="20000"/>
                <a:lumOff val="8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295275</xdr:colOff>
      <xdr:row>7</xdr:row>
      <xdr:rowOff>85725</xdr:rowOff>
    </xdr:from>
    <xdr:to>
      <xdr:col>7</xdr:col>
      <xdr:colOff>304800</xdr:colOff>
      <xdr:row>11</xdr:row>
      <xdr:rowOff>114300</xdr:rowOff>
    </xdr:to>
    <xdr:sp macro="" textlink="Base!B11">
      <xdr:nvSpPr>
        <xdr:cNvPr id="5" name="Retângulo 4">
          <a:extLst>
            <a:ext uri="{FF2B5EF4-FFF2-40B4-BE49-F238E27FC236}">
              <a16:creationId xmlns:a16="http://schemas.microsoft.com/office/drawing/2014/main" id="{011F9F47-3CC3-4222-8141-883C42EEC19A}"/>
            </a:ext>
          </a:extLst>
        </xdr:cNvPr>
        <xdr:cNvSpPr/>
      </xdr:nvSpPr>
      <xdr:spPr>
        <a:xfrm>
          <a:off x="3648075" y="1352550"/>
          <a:ext cx="2524125" cy="75247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1817C4AE-135B-4204-AC0C-770D9A512364}" type="TxLink">
            <a:rPr lang="en-US" sz="20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Calibri" panose="020F0502020204030204" pitchFamily="34" charset="0"/>
              <a:ea typeface="Verdana"/>
              <a:cs typeface="Calibri" panose="020F0502020204030204" pitchFamily="34" charset="0"/>
            </a:rPr>
            <a:pPr marL="0" indent="0" algn="l"/>
            <a:t>R$ 37.332,00</a:t>
          </a:fld>
          <a:endParaRPr lang="pt-BR" sz="2000" b="1" i="0" u="none" strike="noStrike">
            <a:solidFill>
              <a:schemeClr val="accent6">
                <a:lumMod val="20000"/>
                <a:lumOff val="80000"/>
              </a:schemeClr>
            </a:solidFill>
            <a:latin typeface="Calibri" panose="020F0502020204030204" pitchFamily="34" charset="0"/>
            <a:ea typeface="Verdana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371475</xdr:colOff>
      <xdr:row>7</xdr:row>
      <xdr:rowOff>85725</xdr:rowOff>
    </xdr:from>
    <xdr:to>
      <xdr:col>10</xdr:col>
      <xdr:colOff>381000</xdr:colOff>
      <xdr:row>11</xdr:row>
      <xdr:rowOff>114300</xdr:rowOff>
    </xdr:to>
    <xdr:sp macro="" textlink="Base!B12">
      <xdr:nvSpPr>
        <xdr:cNvPr id="6" name="Retângulo 5">
          <a:extLst>
            <a:ext uri="{FF2B5EF4-FFF2-40B4-BE49-F238E27FC236}">
              <a16:creationId xmlns:a16="http://schemas.microsoft.com/office/drawing/2014/main" id="{355BAD10-A992-485F-AA05-91D1E3A00C62}"/>
            </a:ext>
          </a:extLst>
        </xdr:cNvPr>
        <xdr:cNvSpPr/>
      </xdr:nvSpPr>
      <xdr:spPr>
        <a:xfrm>
          <a:off x="6238875" y="1352550"/>
          <a:ext cx="2524125" cy="75247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318251B7-9938-4DC7-A28C-4DC40FE71F31}" type="TxLink">
            <a:rPr lang="en-US" sz="20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Calibri" panose="020F0502020204030204" pitchFamily="34" charset="0"/>
              <a:ea typeface="Verdana"/>
              <a:cs typeface="Calibri" panose="020F0502020204030204" pitchFamily="34" charset="0"/>
            </a:rPr>
            <a:pPr marL="0" indent="0" algn="l"/>
            <a:t>R$ 18.068,00</a:t>
          </a:fld>
          <a:endParaRPr lang="pt-BR" sz="2000" b="1" i="0" u="none" strike="noStrike">
            <a:solidFill>
              <a:schemeClr val="accent6">
                <a:lumMod val="20000"/>
                <a:lumOff val="80000"/>
              </a:schemeClr>
            </a:solidFill>
            <a:latin typeface="Calibri" panose="020F0502020204030204" pitchFamily="34" charset="0"/>
            <a:ea typeface="Verdana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447675</xdr:colOff>
      <xdr:row>7</xdr:row>
      <xdr:rowOff>85725</xdr:rowOff>
    </xdr:from>
    <xdr:to>
      <xdr:col>13</xdr:col>
      <xdr:colOff>457200</xdr:colOff>
      <xdr:row>11</xdr:row>
      <xdr:rowOff>114300</xdr:rowOff>
    </xdr:to>
    <xdr:sp macro="" textlink="Base!B13">
      <xdr:nvSpPr>
        <xdr:cNvPr id="7" name="Retângulo 6">
          <a:extLst>
            <a:ext uri="{FF2B5EF4-FFF2-40B4-BE49-F238E27FC236}">
              <a16:creationId xmlns:a16="http://schemas.microsoft.com/office/drawing/2014/main" id="{309824B1-6282-41C1-A635-982D7FA69713}"/>
            </a:ext>
          </a:extLst>
        </xdr:cNvPr>
        <xdr:cNvSpPr/>
      </xdr:nvSpPr>
      <xdr:spPr>
        <a:xfrm>
          <a:off x="8829675" y="1352550"/>
          <a:ext cx="2524125" cy="75247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F09BB3CA-7165-4D9D-A850-E53101E711F7}" type="TxLink">
            <a:rPr lang="en-US" sz="20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Calibri" panose="020F0502020204030204" pitchFamily="34" charset="0"/>
              <a:ea typeface="Verdana"/>
              <a:cs typeface="Calibri" panose="020F0502020204030204" pitchFamily="34" charset="0"/>
            </a:rPr>
            <a:pPr marL="0" indent="0" algn="l"/>
            <a:t>R$ 18.068,00</a:t>
          </a:fld>
          <a:endParaRPr lang="pt-BR" sz="2000" b="1" i="0" u="none" strike="noStrike">
            <a:solidFill>
              <a:schemeClr val="accent6">
                <a:lumMod val="20000"/>
                <a:lumOff val="80000"/>
              </a:schemeClr>
            </a:solidFill>
            <a:latin typeface="Calibri" panose="020F0502020204030204" pitchFamily="34" charset="0"/>
            <a:ea typeface="Verdana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238125</xdr:colOff>
      <xdr:row>7</xdr:row>
      <xdr:rowOff>104775</xdr:rowOff>
    </xdr:from>
    <xdr:to>
      <xdr:col>3</xdr:col>
      <xdr:colOff>333375</xdr:colOff>
      <xdr:row>8</xdr:row>
      <xdr:rowOff>171450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79BF595-6885-4639-8FAC-A6BCB1AFEB03}"/>
            </a:ext>
          </a:extLst>
        </xdr:cNvPr>
        <xdr:cNvSpPr txBox="1"/>
      </xdr:nvSpPr>
      <xdr:spPr>
        <a:xfrm>
          <a:off x="1076325" y="1371600"/>
          <a:ext cx="1771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2">
                  <a:lumMod val="20000"/>
                  <a:lumOff val="8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Receitas</a:t>
          </a:r>
        </a:p>
      </xdr:txBody>
    </xdr:sp>
    <xdr:clientData/>
  </xdr:twoCellAnchor>
  <xdr:twoCellAnchor>
    <xdr:from>
      <xdr:col>4</xdr:col>
      <xdr:colOff>228600</xdr:colOff>
      <xdr:row>7</xdr:row>
      <xdr:rowOff>95250</xdr:rowOff>
    </xdr:from>
    <xdr:to>
      <xdr:col>6</xdr:col>
      <xdr:colOff>323850</xdr:colOff>
      <xdr:row>8</xdr:row>
      <xdr:rowOff>161925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2C93DE3-C632-4AFE-BAE7-10428FFC21B7}"/>
            </a:ext>
          </a:extLst>
        </xdr:cNvPr>
        <xdr:cNvSpPr txBox="1"/>
      </xdr:nvSpPr>
      <xdr:spPr>
        <a:xfrm>
          <a:off x="3581400" y="1362075"/>
          <a:ext cx="1771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2">
                  <a:lumMod val="20000"/>
                  <a:lumOff val="8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pt-BR" sz="1100" b="1" u="sng" baseline="0">
              <a:solidFill>
                <a:schemeClr val="tx2">
                  <a:lumMod val="20000"/>
                  <a:lumOff val="8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Despesas</a:t>
          </a:r>
          <a:endParaRPr lang="pt-BR" sz="1100" b="1" u="sng">
            <a:solidFill>
              <a:schemeClr val="tx2">
                <a:lumMod val="20000"/>
                <a:lumOff val="8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323850</xdr:colOff>
      <xdr:row>7</xdr:row>
      <xdr:rowOff>66675</xdr:rowOff>
    </xdr:from>
    <xdr:to>
      <xdr:col>9</xdr:col>
      <xdr:colOff>419100</xdr:colOff>
      <xdr:row>8</xdr:row>
      <xdr:rowOff>133350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101BC6A-E5C6-4F2C-BA20-B2D199C6AFF6}"/>
            </a:ext>
          </a:extLst>
        </xdr:cNvPr>
        <xdr:cNvSpPr txBox="1"/>
      </xdr:nvSpPr>
      <xdr:spPr>
        <a:xfrm>
          <a:off x="6191250" y="1333500"/>
          <a:ext cx="1771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2">
                  <a:lumMod val="20000"/>
                  <a:lumOff val="8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Saldo</a:t>
          </a:r>
          <a:r>
            <a:rPr lang="pt-BR" sz="1100" b="1" u="sng" baseline="0">
              <a:solidFill>
                <a:schemeClr val="tx2">
                  <a:lumMod val="20000"/>
                  <a:lumOff val="8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Mês</a:t>
          </a:r>
          <a:endParaRPr lang="pt-BR" sz="1100" b="1" u="sng">
            <a:solidFill>
              <a:schemeClr val="tx2">
                <a:lumMod val="20000"/>
                <a:lumOff val="8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390525</xdr:colOff>
      <xdr:row>7</xdr:row>
      <xdr:rowOff>38100</xdr:rowOff>
    </xdr:from>
    <xdr:to>
      <xdr:col>12</xdr:col>
      <xdr:colOff>485775</xdr:colOff>
      <xdr:row>8</xdr:row>
      <xdr:rowOff>104775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11BD7280-9C22-459C-A056-756A247BD259}"/>
            </a:ext>
          </a:extLst>
        </xdr:cNvPr>
        <xdr:cNvSpPr txBox="1"/>
      </xdr:nvSpPr>
      <xdr:spPr>
        <a:xfrm>
          <a:off x="8772525" y="1304925"/>
          <a:ext cx="1771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2">
                  <a:lumMod val="20000"/>
                  <a:lumOff val="8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Saldo</a:t>
          </a:r>
          <a:r>
            <a:rPr lang="pt-BR" sz="1100" b="1" u="sng" baseline="0">
              <a:solidFill>
                <a:schemeClr val="tx2">
                  <a:lumMod val="20000"/>
                  <a:lumOff val="8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Acumulado</a:t>
          </a:r>
          <a:endParaRPr lang="pt-BR" sz="1100" b="1" u="sng">
            <a:solidFill>
              <a:schemeClr val="tx2">
                <a:lumMod val="20000"/>
                <a:lumOff val="8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3</xdr:col>
      <xdr:colOff>219075</xdr:colOff>
      <xdr:row>7</xdr:row>
      <xdr:rowOff>104775</xdr:rowOff>
    </xdr:from>
    <xdr:to>
      <xdr:col>4</xdr:col>
      <xdr:colOff>142875</xdr:colOff>
      <xdr:row>11</xdr:row>
      <xdr:rowOff>142875</xdr:rowOff>
    </xdr:to>
    <xdr:pic>
      <xdr:nvPicPr>
        <xdr:cNvPr id="13" name="Gráfico 12" descr="Dinheiro">
          <a:extLst>
            <a:ext uri="{FF2B5EF4-FFF2-40B4-BE49-F238E27FC236}">
              <a16:creationId xmlns:a16="http://schemas.microsoft.com/office/drawing/2014/main" id="{5E55B3FB-401B-4B47-8BB8-AA5E8BC13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13716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9</xdr:col>
      <xdr:colOff>323849</xdr:colOff>
      <xdr:row>7</xdr:row>
      <xdr:rowOff>95249</xdr:rowOff>
    </xdr:from>
    <xdr:to>
      <xdr:col>10</xdr:col>
      <xdr:colOff>273824</xdr:colOff>
      <xdr:row>11</xdr:row>
      <xdr:rowOff>159524</xdr:rowOff>
    </xdr:to>
    <xdr:pic>
      <xdr:nvPicPr>
        <xdr:cNvPr id="15" name="Gráfico 14" descr="Moedas">
          <a:extLst>
            <a:ext uri="{FF2B5EF4-FFF2-40B4-BE49-F238E27FC236}">
              <a16:creationId xmlns:a16="http://schemas.microsoft.com/office/drawing/2014/main" id="{B6D1C51A-FF5D-4F87-B35B-6B88F5401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867649" y="1362074"/>
          <a:ext cx="788175" cy="788175"/>
        </a:xfrm>
        <a:prstGeom prst="rect">
          <a:avLst/>
        </a:prstGeom>
      </xdr:spPr>
    </xdr:pic>
    <xdr:clientData/>
  </xdr:twoCellAnchor>
  <xdr:twoCellAnchor editAs="oneCell">
    <xdr:from>
      <xdr:col>6</xdr:col>
      <xdr:colOff>452400</xdr:colOff>
      <xdr:row>7</xdr:row>
      <xdr:rowOff>123824</xdr:rowOff>
    </xdr:from>
    <xdr:to>
      <xdr:col>7</xdr:col>
      <xdr:colOff>285675</xdr:colOff>
      <xdr:row>11</xdr:row>
      <xdr:rowOff>71399</xdr:rowOff>
    </xdr:to>
    <xdr:pic>
      <xdr:nvPicPr>
        <xdr:cNvPr id="17" name="Gráfico 16" descr="Sacola de compras">
          <a:extLst>
            <a:ext uri="{FF2B5EF4-FFF2-40B4-BE49-F238E27FC236}">
              <a16:creationId xmlns:a16="http://schemas.microsoft.com/office/drawing/2014/main" id="{8418D514-9D20-4E96-923D-921C03CD7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1600" y="1390649"/>
          <a:ext cx="671475" cy="671475"/>
        </a:xfrm>
        <a:prstGeom prst="rect">
          <a:avLst/>
        </a:prstGeom>
      </xdr:spPr>
    </xdr:pic>
    <xdr:clientData/>
  </xdr:twoCellAnchor>
  <xdr:twoCellAnchor editAs="oneCell">
    <xdr:from>
      <xdr:col>12</xdr:col>
      <xdr:colOff>516675</xdr:colOff>
      <xdr:row>7</xdr:row>
      <xdr:rowOff>85724</xdr:rowOff>
    </xdr:from>
    <xdr:to>
      <xdr:col>13</xdr:col>
      <xdr:colOff>461850</xdr:colOff>
      <xdr:row>11</xdr:row>
      <xdr:rowOff>145199</xdr:rowOff>
    </xdr:to>
    <xdr:pic>
      <xdr:nvPicPr>
        <xdr:cNvPr id="19" name="Gráfico 18" descr="Cofrinho">
          <a:extLst>
            <a:ext uri="{FF2B5EF4-FFF2-40B4-BE49-F238E27FC236}">
              <a16:creationId xmlns:a16="http://schemas.microsoft.com/office/drawing/2014/main" id="{E36D576A-3686-48BF-AE2C-56FF6FA1B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575075" y="1352549"/>
          <a:ext cx="783375" cy="783375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12</xdr:row>
      <xdr:rowOff>19049</xdr:rowOff>
    </xdr:from>
    <xdr:to>
      <xdr:col>9</xdr:col>
      <xdr:colOff>552450</xdr:colOff>
      <xdr:row>31</xdr:row>
      <xdr:rowOff>19049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B7BE2DF-0A28-471D-BC8B-D10721E5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12</xdr:row>
      <xdr:rowOff>1</xdr:rowOff>
    </xdr:from>
    <xdr:to>
      <xdr:col>13</xdr:col>
      <xdr:colOff>438150</xdr:colOff>
      <xdr:row>31</xdr:row>
      <xdr:rowOff>38100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430FAF4-3148-424F-A8BB-DD4AE9ED1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8E5AA-7362-48CE-93E0-85606DBB5886}" name="Tabela1" displayName="Tabela1" ref="A1:N14" totalsRowShown="0" headerRowDxfId="17">
  <autoFilter ref="A1:N14" xr:uid="{4A35EC46-CB83-4F77-A3E0-8614B517E8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503C53D-C1A4-4671-8EF1-4DAE226ACB55}" name="Despesa"/>
    <tableColumn id="2" xr3:uid="{68A0BEDE-F2B7-4585-848D-28023FE206F3}" name="Jan"/>
    <tableColumn id="3" xr3:uid="{4D4CD917-978F-48E3-8B9F-99CAFCE6711B}" name="Fev"/>
    <tableColumn id="4" xr3:uid="{8A3272FE-0075-4FE2-8006-7042C59EFCDD}" name="Mar"/>
    <tableColumn id="5" xr3:uid="{E2D28D52-257C-4B86-9E7B-9093D714D26D}" name="Abr"/>
    <tableColumn id="6" xr3:uid="{69E16194-9C63-4A4A-BB73-E62AA7548ECA}" name="Mai"/>
    <tableColumn id="7" xr3:uid="{E538C905-0E09-4A74-86FB-B4DC1A8CF9C9}" name="Jun"/>
    <tableColumn id="8" xr3:uid="{6BF00151-0A07-49D8-8271-F9ABFB276613}" name="Jul"/>
    <tableColumn id="9" xr3:uid="{A5E82D9D-A050-4F4C-91C4-804F206609E3}" name="Ago"/>
    <tableColumn id="10" xr3:uid="{0038A056-6E16-4C46-A09B-B452EA7D637B}" name="Set"/>
    <tableColumn id="11" xr3:uid="{EDCD9E3A-DFA5-43E3-9B35-EA61728124B5}" name="Out"/>
    <tableColumn id="12" xr3:uid="{00B1CF1D-0817-40DC-85E6-A7D41DCD825B}" name="Nov"/>
    <tableColumn id="13" xr3:uid="{C2B0F2EE-E05D-4EDB-8565-6DF351D684F9}" name="Dez"/>
    <tableColumn id="14" xr3:uid="{86D0F847-1C75-4818-9D0B-B98F5188C706}" name="Total">
      <calculatedColumnFormula>SUM(Tabela1[[#This Row],[Jan]:[Dez]])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78B20-CAE0-4A0C-A5EB-E28D6E186F45}" name="Tabela2" displayName="Tabela2" ref="A16:N22" totalsRowShown="0" headerRowDxfId="16" headerRowBorderDxfId="15" tableBorderDxfId="14">
  <autoFilter ref="A16:N22" xr:uid="{2645E7DE-904A-4193-B0EB-D6FF05D8C251}"/>
  <tableColumns count="14">
    <tableColumn id="1" xr3:uid="{46688172-13F6-4729-B45C-8FA13C0AEE43}" name="Receitas" dataDxfId="13"/>
    <tableColumn id="2" xr3:uid="{E7301B06-ABF3-45B3-88FE-6F24655B0484}" name="Jan" dataDxfId="12"/>
    <tableColumn id="3" xr3:uid="{E691AB47-8C50-4478-805C-D3F8283E81C4}" name="Fev" dataDxfId="11"/>
    <tableColumn id="4" xr3:uid="{689F3E77-7CCC-447C-A535-66DBA71F11B8}" name="Mar" dataDxfId="10"/>
    <tableColumn id="5" xr3:uid="{8ABA99BF-42FD-4169-A3D6-49E99B3B14DA}" name="Abr" dataDxfId="9"/>
    <tableColumn id="6" xr3:uid="{A82E0ECF-286F-4445-BB58-C11B88ECB98B}" name="Mai" dataDxfId="8"/>
    <tableColumn id="7" xr3:uid="{9972A086-2269-4AB5-9BEE-02C06AF9FF1D}" name="Jun" dataDxfId="7"/>
    <tableColumn id="8" xr3:uid="{C2F0EE34-D2C2-451A-B2AD-9B76EDB4C295}" name="Jul" dataDxfId="6"/>
    <tableColumn id="9" xr3:uid="{E0AFBEC6-2A18-4662-87EA-FA94BDFEE701}" name="Ago" dataDxfId="5"/>
    <tableColumn id="10" xr3:uid="{4DCAD510-5041-4676-BED9-A9F13FF98909}" name="Set" dataDxfId="4"/>
    <tableColumn id="11" xr3:uid="{C95B6B90-AC36-42BF-96B1-E59A617D6E9A}" name="Out" dataDxfId="3"/>
    <tableColumn id="12" xr3:uid="{EFB22F52-9E09-4CD0-9B5A-EA736AB45F5A}" name="Nov" dataDxfId="2"/>
    <tableColumn id="13" xr3:uid="{7E8BB634-DE54-4A29-9376-CE56470C4696}" name="Dez" dataDxfId="1"/>
    <tableColumn id="14" xr3:uid="{D2CA5C4C-CB9F-4E8B-A76C-AEDFE9483DC1}" name="Total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Dividendo">
  <a:themeElements>
    <a:clrScheme name="Roxo 2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50B7A"/>
      </a:accent1>
      <a:accent2>
        <a:srgbClr val="49176D"/>
      </a:accent2>
      <a:accent3>
        <a:srgbClr val="641960"/>
      </a:accent3>
      <a:accent4>
        <a:srgbClr val="842871"/>
      </a:accent4>
      <a:accent5>
        <a:srgbClr val="78299B"/>
      </a:accent5>
      <a:accent6>
        <a:srgbClr val="7570B3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Dividendo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6414-2C2A-49CC-8C49-46A41A979DD9}">
  <dimension ref="B2:G21"/>
  <sheetViews>
    <sheetView showGridLines="0" tabSelected="1" workbookViewId="0">
      <selection activeCell="B2" sqref="B2:F20"/>
    </sheetView>
  </sheetViews>
  <sheetFormatPr defaultRowHeight="14.25" x14ac:dyDescent="0.2"/>
  <cols>
    <col min="2" max="2" width="48.59765625" bestFit="1" customWidth="1"/>
    <col min="3" max="3" width="17.3984375" bestFit="1" customWidth="1"/>
  </cols>
  <sheetData>
    <row r="2" spans="2:7" ht="16.5" thickBot="1" x14ac:dyDescent="0.25">
      <c r="B2" s="20" t="s">
        <v>67</v>
      </c>
      <c r="C2" s="20"/>
      <c r="D2" s="20" t="s">
        <v>73</v>
      </c>
      <c r="E2" s="24" t="s">
        <v>64</v>
      </c>
      <c r="F2" s="24"/>
      <c r="G2" s="19"/>
    </row>
    <row r="3" spans="2:7" ht="15" thickTop="1" x14ac:dyDescent="0.2">
      <c r="B3" s="19" t="s">
        <v>68</v>
      </c>
      <c r="C3" s="19"/>
      <c r="E3" s="19"/>
      <c r="F3" s="19"/>
      <c r="G3" s="19"/>
    </row>
    <row r="4" spans="2:7" x14ac:dyDescent="0.2">
      <c r="B4" s="19"/>
      <c r="C4" s="19"/>
      <c r="D4" s="19"/>
      <c r="E4" s="19"/>
      <c r="F4" s="19"/>
      <c r="G4" s="19"/>
    </row>
    <row r="5" spans="2:7" ht="16.5" thickBot="1" x14ac:dyDescent="0.25">
      <c r="B5" s="20" t="s">
        <v>39</v>
      </c>
      <c r="C5" s="20" t="s">
        <v>56</v>
      </c>
      <c r="D5" s="20"/>
      <c r="E5" s="19"/>
      <c r="F5" s="19"/>
      <c r="G5" s="19"/>
    </row>
    <row r="6" spans="2:7" ht="15" thickTop="1" x14ac:dyDescent="0.2">
      <c r="B6" s="19" t="s">
        <v>52</v>
      </c>
      <c r="C6" s="19" t="s">
        <v>57</v>
      </c>
      <c r="D6" s="19" t="s">
        <v>74</v>
      </c>
      <c r="E6" s="19"/>
      <c r="F6" s="19"/>
      <c r="G6" s="19"/>
    </row>
    <row r="7" spans="2:7" x14ac:dyDescent="0.2">
      <c r="B7" s="19" t="s">
        <v>53</v>
      </c>
      <c r="C7" s="19" t="s">
        <v>57</v>
      </c>
      <c r="D7" s="19" t="s">
        <v>74</v>
      </c>
      <c r="E7" s="19"/>
      <c r="F7" s="19"/>
      <c r="G7" s="19"/>
    </row>
    <row r="8" spans="2:7" x14ac:dyDescent="0.2">
      <c r="B8" s="19" t="s">
        <v>54</v>
      </c>
      <c r="C8" s="19" t="s">
        <v>57</v>
      </c>
      <c r="D8" s="19" t="s">
        <v>74</v>
      </c>
      <c r="E8" s="19"/>
      <c r="F8" s="19"/>
      <c r="G8" s="19"/>
    </row>
    <row r="9" spans="2:7" x14ac:dyDescent="0.2">
      <c r="B9" s="19" t="s">
        <v>71</v>
      </c>
      <c r="C9" s="19" t="s">
        <v>57</v>
      </c>
      <c r="D9" s="22" t="s">
        <v>74</v>
      </c>
      <c r="E9" s="19"/>
      <c r="F9" s="19"/>
      <c r="G9" s="19"/>
    </row>
    <row r="10" spans="2:7" x14ac:dyDescent="0.2">
      <c r="B10" s="19"/>
      <c r="C10" s="19"/>
      <c r="D10" s="22" t="s">
        <v>74</v>
      </c>
      <c r="E10" s="19"/>
      <c r="F10" s="19"/>
      <c r="G10" s="19"/>
    </row>
    <row r="11" spans="2:7" ht="16.5" thickBot="1" x14ac:dyDescent="0.25">
      <c r="B11" s="20" t="s">
        <v>65</v>
      </c>
      <c r="C11" s="20"/>
      <c r="D11" s="20"/>
      <c r="E11" s="19"/>
      <c r="F11" s="19"/>
      <c r="G11" s="19"/>
    </row>
    <row r="12" spans="2:7" ht="15" thickTop="1" x14ac:dyDescent="0.2">
      <c r="B12" s="19" t="s">
        <v>55</v>
      </c>
      <c r="C12" s="19" t="s">
        <v>58</v>
      </c>
      <c r="D12" s="19"/>
      <c r="E12" s="19"/>
      <c r="F12" s="19"/>
      <c r="G12" s="19"/>
    </row>
    <row r="13" spans="2:7" x14ac:dyDescent="0.2">
      <c r="B13" s="19" t="s">
        <v>59</v>
      </c>
      <c r="C13" s="19" t="s">
        <v>60</v>
      </c>
      <c r="D13" s="19"/>
      <c r="E13" s="19"/>
      <c r="F13" s="19"/>
      <c r="G13" s="19"/>
    </row>
    <row r="14" spans="2:7" x14ac:dyDescent="0.2">
      <c r="B14" s="19"/>
      <c r="C14" s="19"/>
      <c r="D14" s="19"/>
      <c r="E14" s="19"/>
      <c r="F14" s="19"/>
      <c r="G14" s="19"/>
    </row>
    <row r="15" spans="2:7" ht="16.5" thickBot="1" x14ac:dyDescent="0.25">
      <c r="B15" s="20" t="s">
        <v>61</v>
      </c>
      <c r="C15" s="20"/>
      <c r="D15" s="20"/>
      <c r="E15" s="19"/>
      <c r="F15" s="19"/>
      <c r="G15" s="19"/>
    </row>
    <row r="16" spans="2:7" ht="15" thickTop="1" x14ac:dyDescent="0.2">
      <c r="B16" s="19" t="s">
        <v>62</v>
      </c>
      <c r="C16" s="19"/>
      <c r="D16" s="19"/>
      <c r="E16" s="19"/>
      <c r="F16" s="19"/>
      <c r="G16" s="19"/>
    </row>
    <row r="17" spans="2:7" x14ac:dyDescent="0.2">
      <c r="B17" s="19" t="s">
        <v>63</v>
      </c>
      <c r="C17" s="19"/>
      <c r="D17" s="19" t="s">
        <v>74</v>
      </c>
      <c r="E17" s="19"/>
      <c r="F17" s="19"/>
      <c r="G17" s="19"/>
    </row>
    <row r="18" spans="2:7" x14ac:dyDescent="0.2">
      <c r="B18" s="19"/>
      <c r="C18" s="19"/>
      <c r="D18" s="19"/>
      <c r="E18" s="19"/>
      <c r="F18" s="19"/>
      <c r="G18" s="19"/>
    </row>
    <row r="19" spans="2:7" ht="16.5" thickBot="1" x14ac:dyDescent="0.25">
      <c r="B19" s="20" t="s">
        <v>66</v>
      </c>
      <c r="C19" s="20"/>
      <c r="D19" s="20"/>
      <c r="E19" s="19"/>
      <c r="F19" s="19"/>
      <c r="G19" s="19"/>
    </row>
    <row r="20" spans="2:7" ht="15" thickTop="1" x14ac:dyDescent="0.2">
      <c r="B20" s="19" t="s">
        <v>69</v>
      </c>
      <c r="C20" s="19"/>
      <c r="D20" s="19"/>
      <c r="E20" s="19"/>
      <c r="F20" s="19"/>
      <c r="G20" s="19"/>
    </row>
    <row r="21" spans="2:7" x14ac:dyDescent="0.2">
      <c r="B21" s="19"/>
      <c r="C21" s="19"/>
      <c r="D21" s="19"/>
      <c r="E21" s="19"/>
      <c r="F21" s="19"/>
      <c r="G21" s="19"/>
    </row>
  </sheetData>
  <mergeCells count="1">
    <mergeCell ref="E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B8A-3D2E-4210-A595-7D893FBF6C0E}">
  <dimension ref="A1:N26"/>
  <sheetViews>
    <sheetView zoomScale="90" zoomScaleNormal="90" workbookViewId="0">
      <selection activeCell="A2" sqref="A2"/>
    </sheetView>
  </sheetViews>
  <sheetFormatPr defaultRowHeight="14.25" x14ac:dyDescent="0.2"/>
  <cols>
    <col min="1" max="1" width="15.69921875" customWidth="1"/>
    <col min="2" max="5" width="13.19921875" bestFit="1" customWidth="1"/>
    <col min="6" max="6" width="13.19921875" customWidth="1"/>
    <col min="7" max="9" width="13.19921875" bestFit="1" customWidth="1"/>
    <col min="10" max="14" width="14.3984375" bestFit="1" customWidth="1"/>
  </cols>
  <sheetData>
    <row r="1" spans="1:14" x14ac:dyDescent="0.2">
      <c r="A1" s="2" t="s">
        <v>31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23</v>
      </c>
    </row>
    <row r="2" spans="1:14" x14ac:dyDescent="0.2">
      <c r="A2" s="1" t="s">
        <v>12</v>
      </c>
      <c r="B2" s="4">
        <v>320</v>
      </c>
      <c r="C2" s="4">
        <v>320</v>
      </c>
      <c r="D2" s="4">
        <v>320</v>
      </c>
      <c r="E2" s="4">
        <v>320</v>
      </c>
      <c r="F2" s="4">
        <v>320</v>
      </c>
      <c r="G2" s="4">
        <v>320</v>
      </c>
      <c r="H2" s="4">
        <v>320</v>
      </c>
      <c r="I2" s="4">
        <v>320</v>
      </c>
      <c r="J2" s="4">
        <v>320</v>
      </c>
      <c r="K2" s="4">
        <v>320</v>
      </c>
      <c r="L2" s="4">
        <v>320</v>
      </c>
      <c r="M2" s="4">
        <v>320</v>
      </c>
      <c r="N2" s="4">
        <f>SUM(Tabela1[[#This Row],[Jan]:[Dez]])</f>
        <v>3840</v>
      </c>
    </row>
    <row r="3" spans="1:14" x14ac:dyDescent="0.2">
      <c r="A3" s="1" t="s">
        <v>13</v>
      </c>
      <c r="B3" s="4">
        <v>422</v>
      </c>
      <c r="C3" s="4">
        <v>422</v>
      </c>
      <c r="D3" s="4">
        <v>422</v>
      </c>
      <c r="E3" s="4"/>
      <c r="F3" s="4"/>
      <c r="G3" s="4"/>
      <c r="H3" s="4"/>
      <c r="I3" s="4"/>
      <c r="J3" s="4"/>
      <c r="K3" s="4"/>
      <c r="L3" s="4"/>
      <c r="M3" s="4"/>
      <c r="N3" s="4">
        <f>SUM(Tabela1[[#This Row],[Jan]:[Dez]])</f>
        <v>1266</v>
      </c>
    </row>
    <row r="4" spans="1:14" x14ac:dyDescent="0.2">
      <c r="A4" s="1" t="s">
        <v>14</v>
      </c>
      <c r="B4" s="4">
        <v>50</v>
      </c>
      <c r="C4" s="4">
        <v>50</v>
      </c>
      <c r="D4" s="4">
        <v>50</v>
      </c>
      <c r="E4" s="4">
        <v>50</v>
      </c>
      <c r="F4" s="4">
        <v>50</v>
      </c>
      <c r="G4" s="4">
        <v>50</v>
      </c>
      <c r="H4" s="4">
        <v>50</v>
      </c>
      <c r="I4" s="4">
        <v>50</v>
      </c>
      <c r="J4" s="4">
        <v>50</v>
      </c>
      <c r="K4" s="4">
        <v>50</v>
      </c>
      <c r="L4" s="4"/>
      <c r="M4" s="4"/>
      <c r="N4" s="4">
        <f>SUM(Tabela1[[#This Row],[Jan]:[Dez]])</f>
        <v>500</v>
      </c>
    </row>
    <row r="5" spans="1:14" x14ac:dyDescent="0.2">
      <c r="A5" s="1" t="s">
        <v>15</v>
      </c>
      <c r="B5" s="4">
        <v>119</v>
      </c>
      <c r="C5" s="4">
        <v>119</v>
      </c>
      <c r="D5" s="4">
        <v>119</v>
      </c>
      <c r="E5" s="4">
        <v>119</v>
      </c>
      <c r="F5" s="4">
        <v>119</v>
      </c>
      <c r="G5" s="4">
        <v>119</v>
      </c>
      <c r="H5" s="4">
        <v>119</v>
      </c>
      <c r="I5" s="4">
        <v>119</v>
      </c>
      <c r="J5" s="4">
        <v>119</v>
      </c>
      <c r="K5" s="4">
        <v>119</v>
      </c>
      <c r="L5" s="4">
        <v>119</v>
      </c>
      <c r="M5" s="4">
        <v>119</v>
      </c>
      <c r="N5" s="4">
        <f>SUM(Tabela1[[#This Row],[Jan]:[Dez]])</f>
        <v>1428</v>
      </c>
    </row>
    <row r="6" spans="1:14" x14ac:dyDescent="0.2">
      <c r="A6" s="1" t="s">
        <v>16</v>
      </c>
      <c r="B6" s="4"/>
      <c r="C6" s="4"/>
      <c r="D6" s="4"/>
      <c r="E6" s="4">
        <v>400</v>
      </c>
      <c r="F6" s="4">
        <v>400</v>
      </c>
      <c r="G6" s="4">
        <v>400</v>
      </c>
      <c r="H6" s="4">
        <v>400</v>
      </c>
      <c r="I6" s="4"/>
      <c r="J6" s="4"/>
      <c r="K6" s="4"/>
      <c r="L6" s="4"/>
      <c r="M6" s="4"/>
      <c r="N6" s="4">
        <f>SUM(Tabela1[[#This Row],[Jan]:[Dez]])</f>
        <v>1600</v>
      </c>
    </row>
    <row r="7" spans="1:14" x14ac:dyDescent="0.2">
      <c r="A7" s="1" t="s">
        <v>17</v>
      </c>
      <c r="B7" s="4">
        <v>799</v>
      </c>
      <c r="C7" s="4">
        <v>799</v>
      </c>
      <c r="D7" s="4">
        <v>799</v>
      </c>
      <c r="E7" s="4">
        <v>799</v>
      </c>
      <c r="F7" s="4">
        <v>799</v>
      </c>
      <c r="G7" s="4">
        <v>799</v>
      </c>
      <c r="H7" s="4">
        <v>799</v>
      </c>
      <c r="I7" s="4">
        <v>799</v>
      </c>
      <c r="J7" s="4">
        <v>799</v>
      </c>
      <c r="K7" s="4">
        <v>799</v>
      </c>
      <c r="L7" s="4">
        <v>799</v>
      </c>
      <c r="M7" s="4">
        <v>799</v>
      </c>
      <c r="N7" s="4">
        <f>SUM(Tabela1[[#This Row],[Jan]:[Dez]])</f>
        <v>9588</v>
      </c>
    </row>
    <row r="8" spans="1:14" x14ac:dyDescent="0.2">
      <c r="A8" s="1" t="s">
        <v>18</v>
      </c>
      <c r="B8" s="4">
        <v>65</v>
      </c>
      <c r="C8" s="4"/>
      <c r="D8" s="4">
        <v>65</v>
      </c>
      <c r="E8" s="4"/>
      <c r="F8" s="4">
        <v>65</v>
      </c>
      <c r="G8" s="4"/>
      <c r="H8" s="4">
        <v>65</v>
      </c>
      <c r="I8" s="4"/>
      <c r="J8" s="4">
        <v>65</v>
      </c>
      <c r="K8" s="4"/>
      <c r="L8" s="4">
        <v>65</v>
      </c>
      <c r="M8" s="4"/>
      <c r="N8" s="4">
        <f>SUM(Tabela1[[#This Row],[Jan]:[Dez]])</f>
        <v>390</v>
      </c>
    </row>
    <row r="9" spans="1:14" x14ac:dyDescent="0.2">
      <c r="A9" s="1" t="s">
        <v>19</v>
      </c>
      <c r="B9" s="4">
        <v>60</v>
      </c>
      <c r="C9" s="4">
        <v>60</v>
      </c>
      <c r="D9" s="4">
        <v>60</v>
      </c>
      <c r="E9" s="4">
        <v>60</v>
      </c>
      <c r="F9" s="4">
        <v>60</v>
      </c>
      <c r="G9" s="4">
        <v>60</v>
      </c>
      <c r="H9" s="4">
        <v>60</v>
      </c>
      <c r="I9" s="4">
        <v>60</v>
      </c>
      <c r="J9" s="4">
        <v>60</v>
      </c>
      <c r="K9" s="4">
        <v>60</v>
      </c>
      <c r="L9" s="4">
        <v>60</v>
      </c>
      <c r="M9" s="4">
        <v>60</v>
      </c>
      <c r="N9" s="4">
        <f>SUM(Tabela1[[#This Row],[Jan]:[Dez]])</f>
        <v>720</v>
      </c>
    </row>
    <row r="10" spans="1:14" x14ac:dyDescent="0.2">
      <c r="A10" s="1" t="s">
        <v>20</v>
      </c>
      <c r="B10" s="4">
        <v>1500</v>
      </c>
      <c r="C10" s="4">
        <v>1500</v>
      </c>
      <c r="D10" s="4">
        <v>1500</v>
      </c>
      <c r="E10" s="4">
        <v>1500</v>
      </c>
      <c r="F10" s="4">
        <v>1500</v>
      </c>
      <c r="G10" s="4">
        <v>1500</v>
      </c>
      <c r="H10" s="4">
        <v>1500</v>
      </c>
      <c r="I10" s="4">
        <v>1500</v>
      </c>
      <c r="J10" s="4">
        <v>1500</v>
      </c>
      <c r="K10" s="4">
        <v>1500</v>
      </c>
      <c r="L10" s="4">
        <v>1500</v>
      </c>
      <c r="M10" s="4">
        <v>1500</v>
      </c>
      <c r="N10" s="4">
        <f>SUM(Tabela1[[#This Row],[Jan]:[Dez]])</f>
        <v>18000</v>
      </c>
    </row>
    <row r="11" spans="1:14" x14ac:dyDescent="0.2">
      <c r="A11" s="1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f>SUM(Tabela1[[#This Row],[Jan]:[Dez]])</f>
        <v>0</v>
      </c>
    </row>
    <row r="12" spans="1:14" x14ac:dyDescent="0.2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f>SUM(Tabela1[[#This Row],[Jan]:[Dez]])</f>
        <v>0</v>
      </c>
    </row>
    <row r="13" spans="1:14" x14ac:dyDescent="0.2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f>SUM(Tabela1[[#This Row],[Jan]:[Dez]])</f>
        <v>0</v>
      </c>
    </row>
    <row r="14" spans="1:14" x14ac:dyDescent="0.2">
      <c r="A14" s="3" t="s">
        <v>22</v>
      </c>
      <c r="B14" s="5">
        <f>SUBTOTAL(109,B2:B13)</f>
        <v>3335</v>
      </c>
      <c r="C14" s="5">
        <f>SUBTOTAL(109,C2:C13)</f>
        <v>3270</v>
      </c>
      <c r="D14" s="5">
        <f t="shared" ref="D14:M14" si="0">SUBTOTAL(109,D2:D13)</f>
        <v>3335</v>
      </c>
      <c r="E14" s="5">
        <f t="shared" si="0"/>
        <v>3248</v>
      </c>
      <c r="F14" s="5">
        <f t="shared" si="0"/>
        <v>3313</v>
      </c>
      <c r="G14" s="5">
        <f t="shared" si="0"/>
        <v>3248</v>
      </c>
      <c r="H14" s="5">
        <f t="shared" si="0"/>
        <v>3313</v>
      </c>
      <c r="I14" s="5">
        <f t="shared" si="0"/>
        <v>2848</v>
      </c>
      <c r="J14" s="5">
        <f t="shared" si="0"/>
        <v>2913</v>
      </c>
      <c r="K14" s="5">
        <f t="shared" si="0"/>
        <v>2848</v>
      </c>
      <c r="L14" s="5">
        <f t="shared" si="0"/>
        <v>2863</v>
      </c>
      <c r="M14" s="5">
        <f t="shared" si="0"/>
        <v>2798</v>
      </c>
      <c r="N14" s="5">
        <f>SUM(Tabela1[[#This Row],[Jan]:[Dez]])</f>
        <v>37332</v>
      </c>
    </row>
    <row r="16" spans="1:14" x14ac:dyDescent="0.2">
      <c r="A16" s="6" t="s">
        <v>24</v>
      </c>
      <c r="B16" s="6" t="s">
        <v>0</v>
      </c>
      <c r="C16" s="6" t="s">
        <v>1</v>
      </c>
      <c r="D16" s="6" t="s">
        <v>2</v>
      </c>
      <c r="E16" s="6" t="s">
        <v>5</v>
      </c>
      <c r="F16" s="6" t="s">
        <v>3</v>
      </c>
      <c r="G16" s="6" t="s">
        <v>4</v>
      </c>
      <c r="H16" s="6" t="s">
        <v>6</v>
      </c>
      <c r="I16" s="6" t="s">
        <v>7</v>
      </c>
      <c r="J16" s="6" t="s">
        <v>8</v>
      </c>
      <c r="K16" s="6" t="s">
        <v>9</v>
      </c>
      <c r="L16" s="6" t="s">
        <v>10</v>
      </c>
      <c r="M16" s="6" t="s">
        <v>11</v>
      </c>
      <c r="N16" s="6" t="s">
        <v>23</v>
      </c>
    </row>
    <row r="17" spans="1:14" x14ac:dyDescent="0.2">
      <c r="A17" s="1" t="s">
        <v>25</v>
      </c>
      <c r="B17" s="8">
        <v>4000</v>
      </c>
      <c r="C17" s="8">
        <v>4000</v>
      </c>
      <c r="D17" s="8">
        <v>4000</v>
      </c>
      <c r="E17" s="8">
        <v>4000</v>
      </c>
      <c r="F17" s="8">
        <v>1000</v>
      </c>
      <c r="G17" s="8">
        <v>4000</v>
      </c>
      <c r="H17" s="8">
        <v>4000</v>
      </c>
      <c r="I17" s="8">
        <v>4000</v>
      </c>
      <c r="J17" s="8">
        <v>4000</v>
      </c>
      <c r="K17" s="8">
        <v>4000</v>
      </c>
      <c r="L17" s="8">
        <v>4000</v>
      </c>
      <c r="M17" s="8">
        <v>4000</v>
      </c>
      <c r="N17" s="8">
        <f>SUM(Tabela2[[#This Row],[Jan]:[Dez]])</f>
        <v>45000</v>
      </c>
    </row>
    <row r="18" spans="1:14" x14ac:dyDescent="0.2">
      <c r="A18" s="1" t="s">
        <v>26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v>2000</v>
      </c>
      <c r="M18" s="8">
        <v>2000</v>
      </c>
      <c r="N18" s="8">
        <f>SUM(Tabela2[[#This Row],[Jan]:[Dez]])</f>
        <v>4000</v>
      </c>
    </row>
    <row r="19" spans="1:14" x14ac:dyDescent="0.2">
      <c r="A19" s="1" t="s">
        <v>27</v>
      </c>
      <c r="B19" s="8"/>
      <c r="C19" s="8"/>
      <c r="D19" s="8"/>
      <c r="E19" s="8">
        <v>5200</v>
      </c>
      <c r="F19" s="8"/>
      <c r="G19" s="8"/>
      <c r="H19" s="8"/>
      <c r="I19" s="8"/>
      <c r="J19" s="8"/>
      <c r="K19" s="8"/>
      <c r="L19" s="8"/>
      <c r="M19" s="8"/>
      <c r="N19" s="8">
        <f>SUM(Tabela2[[#This Row],[Jan]:[Dez]])</f>
        <v>5200</v>
      </c>
    </row>
    <row r="20" spans="1:14" x14ac:dyDescent="0.2">
      <c r="A20" s="1" t="s">
        <v>28</v>
      </c>
      <c r="B20" s="8">
        <v>100</v>
      </c>
      <c r="C20" s="8">
        <v>100</v>
      </c>
      <c r="D20" s="8">
        <v>100</v>
      </c>
      <c r="E20" s="8">
        <v>100</v>
      </c>
      <c r="F20" s="8">
        <v>100</v>
      </c>
      <c r="G20" s="8">
        <v>100</v>
      </c>
      <c r="H20" s="8">
        <v>100</v>
      </c>
      <c r="I20" s="8">
        <v>100</v>
      </c>
      <c r="J20" s="8">
        <v>100</v>
      </c>
      <c r="K20" s="8">
        <v>100</v>
      </c>
      <c r="L20" s="8">
        <v>100</v>
      </c>
      <c r="M20" s="8">
        <v>100</v>
      </c>
      <c r="N20" s="8">
        <f>SUM(Tabela2[[#This Row],[Jan]:[Dez]])</f>
        <v>1200</v>
      </c>
    </row>
    <row r="21" spans="1:14" x14ac:dyDescent="0.2">
      <c r="A21" s="1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f>SUM(Tabela2[[#This Row],[Jan]:[Dez]])</f>
        <v>0</v>
      </c>
    </row>
    <row r="22" spans="1:14" x14ac:dyDescent="0.2">
      <c r="A22" s="7" t="s">
        <v>32</v>
      </c>
      <c r="B22" s="9">
        <f>SUBTOTAL(109,B17:B21)</f>
        <v>4100</v>
      </c>
      <c r="C22" s="9">
        <f t="shared" ref="C22:N22" si="1">SUBTOTAL(109,C17:C21)</f>
        <v>4100</v>
      </c>
      <c r="D22" s="9">
        <f t="shared" si="1"/>
        <v>4100</v>
      </c>
      <c r="E22" s="9">
        <f t="shared" si="1"/>
        <v>9300</v>
      </c>
      <c r="F22" s="9">
        <f t="shared" si="1"/>
        <v>1100</v>
      </c>
      <c r="G22" s="9">
        <f t="shared" si="1"/>
        <v>4100</v>
      </c>
      <c r="H22" s="9">
        <f t="shared" si="1"/>
        <v>4100</v>
      </c>
      <c r="I22" s="9">
        <f t="shared" si="1"/>
        <v>4100</v>
      </c>
      <c r="J22" s="9">
        <f t="shared" si="1"/>
        <v>4100</v>
      </c>
      <c r="K22" s="9">
        <f t="shared" si="1"/>
        <v>4100</v>
      </c>
      <c r="L22" s="9">
        <f t="shared" si="1"/>
        <v>6100</v>
      </c>
      <c r="M22" s="9">
        <f t="shared" si="1"/>
        <v>6100</v>
      </c>
      <c r="N22" s="9">
        <f t="shared" si="1"/>
        <v>55400</v>
      </c>
    </row>
    <row r="24" spans="1:14" x14ac:dyDescent="0.2">
      <c r="A24" s="14" t="s">
        <v>33</v>
      </c>
      <c r="B24" s="12" t="s">
        <v>0</v>
      </c>
      <c r="C24" s="10" t="s">
        <v>1</v>
      </c>
      <c r="D24" s="10" t="s">
        <v>2</v>
      </c>
      <c r="E24" s="10" t="s">
        <v>5</v>
      </c>
      <c r="F24" s="10" t="s">
        <v>3</v>
      </c>
      <c r="G24" s="10" t="s">
        <v>4</v>
      </c>
      <c r="H24" s="10" t="s">
        <v>6</v>
      </c>
      <c r="I24" s="10" t="s">
        <v>7</v>
      </c>
      <c r="J24" s="10" t="s">
        <v>8</v>
      </c>
      <c r="K24" s="10" t="s">
        <v>9</v>
      </c>
      <c r="L24" s="10" t="s">
        <v>10</v>
      </c>
      <c r="M24" s="10" t="s">
        <v>11</v>
      </c>
      <c r="N24" s="10" t="s">
        <v>23</v>
      </c>
    </row>
    <row r="25" spans="1:14" x14ac:dyDescent="0.2">
      <c r="A25" s="14" t="s">
        <v>29</v>
      </c>
      <c r="B25" s="13">
        <f>B22-B14</f>
        <v>765</v>
      </c>
      <c r="C25" s="11">
        <f t="shared" ref="C25:M25" si="2">C22-C14</f>
        <v>830</v>
      </c>
      <c r="D25" s="11">
        <f t="shared" si="2"/>
        <v>765</v>
      </c>
      <c r="E25" s="11">
        <f t="shared" si="2"/>
        <v>6052</v>
      </c>
      <c r="F25" s="11">
        <f t="shared" si="2"/>
        <v>-2213</v>
      </c>
      <c r="G25" s="11">
        <f t="shared" si="2"/>
        <v>852</v>
      </c>
      <c r="H25" s="11">
        <f t="shared" si="2"/>
        <v>787</v>
      </c>
      <c r="I25" s="11">
        <f t="shared" si="2"/>
        <v>1252</v>
      </c>
      <c r="J25" s="11">
        <f t="shared" si="2"/>
        <v>1187</v>
      </c>
      <c r="K25" s="11">
        <f t="shared" si="2"/>
        <v>1252</v>
      </c>
      <c r="L25" s="11">
        <f t="shared" si="2"/>
        <v>3237</v>
      </c>
      <c r="M25" s="11">
        <f t="shared" si="2"/>
        <v>3302</v>
      </c>
      <c r="N25" s="11">
        <f>SUM(B25:M25)</f>
        <v>18068</v>
      </c>
    </row>
    <row r="26" spans="1:14" x14ac:dyDescent="0.2">
      <c r="A26" s="14" t="s">
        <v>30</v>
      </c>
      <c r="B26" s="13">
        <f>B25</f>
        <v>765</v>
      </c>
      <c r="C26" s="11">
        <f>B26+C25</f>
        <v>1595</v>
      </c>
      <c r="D26" s="11">
        <f>C26+D25</f>
        <v>2360</v>
      </c>
      <c r="E26" s="11">
        <f>D26+E25</f>
        <v>8412</v>
      </c>
      <c r="F26" s="11">
        <f t="shared" ref="F26:M26" si="3">E26+F25</f>
        <v>6199</v>
      </c>
      <c r="G26" s="11">
        <f t="shared" si="3"/>
        <v>7051</v>
      </c>
      <c r="H26" s="11">
        <f t="shared" si="3"/>
        <v>7838</v>
      </c>
      <c r="I26" s="11">
        <f t="shared" si="3"/>
        <v>9090</v>
      </c>
      <c r="J26" s="11">
        <f t="shared" si="3"/>
        <v>10277</v>
      </c>
      <c r="K26" s="11">
        <f t="shared" si="3"/>
        <v>11529</v>
      </c>
      <c r="L26" s="11">
        <f t="shared" si="3"/>
        <v>14766</v>
      </c>
      <c r="M26" s="11">
        <f t="shared" si="3"/>
        <v>18068</v>
      </c>
      <c r="N26" s="11">
        <f>M26</f>
        <v>18068</v>
      </c>
    </row>
  </sheetData>
  <conditionalFormatting sqref="N2:N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{8751E4C3-EE36-45F2-A2F4-2ABEE2C934AC}</x14:id>
        </ext>
      </extLst>
    </cfRule>
  </conditionalFormatting>
  <conditionalFormatting sqref="B25:M26">
    <cfRule type="cellIs" dxfId="18" priority="1" operator="lessThan">
      <formula>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1E4C3-EE36-45F2-A2F4-2ABEE2C93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7A9B-8416-4C04-BF10-E200113F4884}">
  <dimension ref="A2:N13"/>
  <sheetViews>
    <sheetView zoomScale="90" zoomScaleNormal="90" workbookViewId="0">
      <selection activeCell="B10" sqref="B10:B12"/>
    </sheetView>
  </sheetViews>
  <sheetFormatPr defaultRowHeight="14.25" x14ac:dyDescent="0.2"/>
  <cols>
    <col min="1" max="1" width="17" customWidth="1"/>
    <col min="2" max="13" width="12.09765625" customWidth="1"/>
    <col min="14" max="14" width="13.296875" customWidth="1"/>
  </cols>
  <sheetData>
    <row r="2" spans="1:14" x14ac:dyDescent="0.2">
      <c r="A2" s="15" t="s">
        <v>36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23</v>
      </c>
    </row>
    <row r="3" spans="1:14" x14ac:dyDescent="0.2">
      <c r="A3" s="15" t="s">
        <v>34</v>
      </c>
      <c r="B3" s="16">
        <f>dados!B22</f>
        <v>4100</v>
      </c>
      <c r="C3" s="16">
        <f>dados!C22</f>
        <v>4100</v>
      </c>
      <c r="D3" s="16">
        <f>dados!D22</f>
        <v>4100</v>
      </c>
      <c r="E3" s="16">
        <f>dados!E22</f>
        <v>9300</v>
      </c>
      <c r="F3" s="16">
        <f>dados!F22</f>
        <v>1100</v>
      </c>
      <c r="G3" s="16">
        <f>dados!G22</f>
        <v>4100</v>
      </c>
      <c r="H3" s="16">
        <f>dados!H22</f>
        <v>4100</v>
      </c>
      <c r="I3" s="16">
        <f>dados!I22</f>
        <v>4100</v>
      </c>
      <c r="J3" s="16">
        <f>dados!J22</f>
        <v>4100</v>
      </c>
      <c r="K3" s="16">
        <f>dados!K22</f>
        <v>4100</v>
      </c>
      <c r="L3" s="16">
        <f>dados!L22</f>
        <v>6100</v>
      </c>
      <c r="M3" s="16">
        <f>dados!M22</f>
        <v>6100</v>
      </c>
      <c r="N3" s="16">
        <f>dados!N22</f>
        <v>55400</v>
      </c>
    </row>
    <row r="4" spans="1:14" x14ac:dyDescent="0.2">
      <c r="A4" s="15" t="s">
        <v>35</v>
      </c>
      <c r="B4" s="16">
        <f>dados!B14</f>
        <v>3335</v>
      </c>
      <c r="C4" s="16">
        <f>dados!C14</f>
        <v>3270</v>
      </c>
      <c r="D4" s="16">
        <f>dados!D14</f>
        <v>3335</v>
      </c>
      <c r="E4" s="16">
        <f>dados!E14</f>
        <v>3248</v>
      </c>
      <c r="F4" s="16">
        <f>dados!F14</f>
        <v>3313</v>
      </c>
      <c r="G4" s="16">
        <f>dados!G14</f>
        <v>3248</v>
      </c>
      <c r="H4" s="16">
        <f>dados!H14</f>
        <v>3313</v>
      </c>
      <c r="I4" s="16">
        <f>dados!I14</f>
        <v>2848</v>
      </c>
      <c r="J4" s="16">
        <f>dados!J14</f>
        <v>2913</v>
      </c>
      <c r="K4" s="16">
        <f>dados!K14</f>
        <v>2848</v>
      </c>
      <c r="L4" s="16">
        <f>dados!L14</f>
        <v>2863</v>
      </c>
      <c r="M4" s="16">
        <f>dados!M14</f>
        <v>2798</v>
      </c>
      <c r="N4" s="16">
        <f>dados!N14</f>
        <v>37332</v>
      </c>
    </row>
    <row r="5" spans="1:14" x14ac:dyDescent="0.2">
      <c r="A5" s="15" t="s">
        <v>29</v>
      </c>
      <c r="B5" s="17">
        <f>dados!B25</f>
        <v>765</v>
      </c>
      <c r="C5" s="17">
        <f>dados!C25</f>
        <v>830</v>
      </c>
      <c r="D5" s="17">
        <f>dados!D25</f>
        <v>765</v>
      </c>
      <c r="E5" s="17">
        <f>dados!E25</f>
        <v>6052</v>
      </c>
      <c r="F5" s="17">
        <f>dados!F25</f>
        <v>-2213</v>
      </c>
      <c r="G5" s="17">
        <f>dados!G25</f>
        <v>852</v>
      </c>
      <c r="H5" s="17">
        <f>dados!H25</f>
        <v>787</v>
      </c>
      <c r="I5" s="17">
        <f>dados!I25</f>
        <v>1252</v>
      </c>
      <c r="J5" s="17">
        <f>dados!J25</f>
        <v>1187</v>
      </c>
      <c r="K5" s="17">
        <f>dados!K25</f>
        <v>1252</v>
      </c>
      <c r="L5" s="17">
        <f>dados!L25</f>
        <v>3237</v>
      </c>
      <c r="M5" s="17">
        <f>dados!M25</f>
        <v>3302</v>
      </c>
      <c r="N5" s="17">
        <f>dados!N25</f>
        <v>18068</v>
      </c>
    </row>
    <row r="6" spans="1:14" x14ac:dyDescent="0.2">
      <c r="A6" s="15" t="s">
        <v>30</v>
      </c>
      <c r="B6" s="17">
        <f>dados!B26</f>
        <v>765</v>
      </c>
      <c r="C6" s="17">
        <f>dados!C26</f>
        <v>1595</v>
      </c>
      <c r="D6" s="17">
        <f>dados!D26</f>
        <v>2360</v>
      </c>
      <c r="E6" s="17">
        <f>dados!E26</f>
        <v>8412</v>
      </c>
      <c r="F6" s="17">
        <f>dados!F26</f>
        <v>6199</v>
      </c>
      <c r="G6" s="17">
        <f>dados!G26</f>
        <v>7051</v>
      </c>
      <c r="H6" s="17">
        <f>dados!H26</f>
        <v>7838</v>
      </c>
      <c r="I6" s="17">
        <f>dados!I26</f>
        <v>9090</v>
      </c>
      <c r="J6" s="17">
        <f>dados!J26</f>
        <v>10277</v>
      </c>
      <c r="K6" s="17">
        <f>dados!K26</f>
        <v>11529</v>
      </c>
      <c r="L6" s="17">
        <f>dados!L26</f>
        <v>14766</v>
      </c>
      <c r="M6" s="17">
        <f>dados!M26</f>
        <v>18068</v>
      </c>
      <c r="N6" s="17">
        <f>dados!N26</f>
        <v>18068</v>
      </c>
    </row>
    <row r="9" spans="1:14" x14ac:dyDescent="0.2">
      <c r="A9" s="15" t="s">
        <v>70</v>
      </c>
      <c r="B9" t="str">
        <f>Dashboard!E6</f>
        <v>Total</v>
      </c>
      <c r="C9" t="s">
        <v>37</v>
      </c>
      <c r="D9" t="s">
        <v>38</v>
      </c>
    </row>
    <row r="10" spans="1:14" x14ac:dyDescent="0.2">
      <c r="A10" s="15" t="s">
        <v>34</v>
      </c>
      <c r="B10" s="17">
        <f>INDEX($A$2:$N$6,C10,D10)</f>
        <v>55400</v>
      </c>
      <c r="C10">
        <f>MATCH(A10,$A$2:$A$6,0)</f>
        <v>2</v>
      </c>
      <c r="D10">
        <f>MATCH($B$9,$A$2:$N$2,0)</f>
        <v>14</v>
      </c>
    </row>
    <row r="11" spans="1:14" x14ac:dyDescent="0.2">
      <c r="A11" s="15" t="s">
        <v>35</v>
      </c>
      <c r="B11" s="17">
        <f t="shared" ref="B11:B13" si="0">INDEX($A$2:$N$6,C11,D11)</f>
        <v>37332</v>
      </c>
      <c r="C11">
        <f t="shared" ref="C11:C13" si="1">MATCH(A11,$A$2:$A$6,0)</f>
        <v>3</v>
      </c>
      <c r="D11">
        <f t="shared" ref="D11:D13" si="2">MATCH($B$9,$A$2:$N$2,0)</f>
        <v>14</v>
      </c>
    </row>
    <row r="12" spans="1:14" x14ac:dyDescent="0.2">
      <c r="A12" s="15" t="s">
        <v>29</v>
      </c>
      <c r="B12" s="17">
        <f t="shared" si="0"/>
        <v>18068</v>
      </c>
      <c r="C12">
        <f t="shared" si="1"/>
        <v>4</v>
      </c>
      <c r="D12">
        <f t="shared" si="2"/>
        <v>14</v>
      </c>
    </row>
    <row r="13" spans="1:14" x14ac:dyDescent="0.2">
      <c r="A13" s="15" t="s">
        <v>30</v>
      </c>
      <c r="B13" s="17">
        <f t="shared" si="0"/>
        <v>18068</v>
      </c>
      <c r="C13">
        <f t="shared" si="1"/>
        <v>5</v>
      </c>
      <c r="D13">
        <f t="shared" si="2"/>
        <v>14</v>
      </c>
    </row>
  </sheetData>
  <dataValidations disablePrompts="1" count="1">
    <dataValidation type="list" allowBlank="1" showInputMessage="1" showErrorMessage="1" sqref="G10" xr:uid="{A5F68FA4-5637-401F-8439-A2FB2E47CA7F}">
      <formula1>$G$2:$I$2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174F-0381-4A3F-8E18-5975251A4334}">
  <dimension ref="A1:O32"/>
  <sheetViews>
    <sheetView showGridLines="0" showRowColHeaders="0" workbookViewId="0">
      <selection activeCell="A29" sqref="A29"/>
    </sheetView>
  </sheetViews>
  <sheetFormatPr defaultRowHeight="14.25" x14ac:dyDescent="0.2"/>
  <sheetData>
    <row r="1" spans="1:15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">
      <c r="A6" s="18"/>
      <c r="B6" s="21" t="s">
        <v>72</v>
      </c>
      <c r="C6" s="21"/>
      <c r="D6" s="21"/>
      <c r="E6" s="23" t="s">
        <v>23</v>
      </c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</sheetData>
  <sheetProtection algorithmName="SHA-512" hashValue="rqWA0gDymmgt3pSRnk0BD054j6xAUuBRPX+373YEPrIIa/0UZ3M+SvQen9Wf8DiXSh9l5dsrxmbviPxTaQw3BQ==" saltValue="/YMWhomZjVoxO45HOFYTjA==" spinCount="100000"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A5A0F7-E8FB-435C-A2A5-A8EB52DF9867}">
          <x14:formula1>
            <xm:f>Base!$B$2:$N$2</xm:f>
          </x14:formula1>
          <xm:sqref>E6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dados</vt:lpstr>
      <vt:lpstr>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2018-07-18T18:01:29Z</dcterms:created>
  <dcterms:modified xsi:type="dcterms:W3CDTF">2018-09-26T16:41:45Z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