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C:\EAD\Excel\Plan Aulas\"/>
    </mc:Choice>
  </mc:AlternateContent>
  <xr:revisionPtr revIDLastSave="0" documentId="13_ncr:1_{94A21759-2EF1-4EE4-BD17-2CDD52A730C0}" xr6:coauthVersionLast="36" xr6:coauthVersionMax="36" xr10:uidLastSave="{00000000-0000-0000-0000-000000000000}"/>
  <bookViews>
    <workbookView xWindow="0" yWindow="0" windowWidth="20490" windowHeight="7545" activeTab="3" xr2:uid="{079471D9-059A-466B-8B98-31A16549C94F}"/>
  </bookViews>
  <sheets>
    <sheet name="Dados" sheetId="1" r:id="rId1"/>
    <sheet name="Requisitos" sheetId="2" r:id="rId2"/>
    <sheet name="Base" sheetId="3" r:id="rId3"/>
    <sheet name="Dashboard" sheetId="7" r:id="rId4"/>
    <sheet name="Dashboard2" sheetId="6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3" l="1"/>
  <c r="G18" i="3"/>
  <c r="G19" i="3"/>
  <c r="G16" i="3"/>
  <c r="B24" i="3"/>
  <c r="B25" i="3"/>
  <c r="B26" i="3"/>
  <c r="B23" i="3"/>
  <c r="E17" i="3"/>
  <c r="E18" i="3"/>
  <c r="E19" i="3"/>
  <c r="E16" i="3"/>
  <c r="D17" i="3"/>
  <c r="D18" i="3"/>
  <c r="D19" i="3"/>
  <c r="D16" i="3"/>
  <c r="B17" i="3"/>
  <c r="B18" i="3"/>
  <c r="B19" i="3"/>
  <c r="B16" i="3"/>
  <c r="L19" i="3"/>
  <c r="L17" i="3"/>
  <c r="C7" i="3"/>
  <c r="D7" i="3"/>
  <c r="F7" i="3"/>
  <c r="C8" i="3"/>
  <c r="D8" i="3"/>
  <c r="F8" i="3"/>
  <c r="C9" i="3"/>
  <c r="D9" i="3"/>
  <c r="F9" i="3"/>
  <c r="C10" i="3"/>
  <c r="D10" i="3"/>
  <c r="F10" i="3"/>
  <c r="C11" i="3"/>
  <c r="D11" i="3"/>
  <c r="F11" i="3"/>
  <c r="B8" i="3"/>
  <c r="B9" i="3"/>
  <c r="B10" i="3"/>
  <c r="B11" i="3"/>
  <c r="B7" i="3"/>
  <c r="C6" i="3"/>
  <c r="D6" i="3"/>
  <c r="E6" i="3"/>
  <c r="F6" i="3"/>
  <c r="G6" i="3"/>
  <c r="H6" i="3"/>
  <c r="I6" i="3"/>
  <c r="B6" i="3"/>
  <c r="C3" i="3" l="1"/>
  <c r="D3" i="3"/>
  <c r="B3" i="3"/>
  <c r="F12" i="1" l="1"/>
  <c r="F13" i="1"/>
  <c r="F14" i="1"/>
  <c r="F15" i="1"/>
  <c r="C9" i="1"/>
  <c r="B9" i="1"/>
  <c r="E9" i="1" l="1"/>
  <c r="B4" i="3" s="1"/>
  <c r="D9" i="1"/>
  <c r="G9" i="1" s="1"/>
  <c r="D4" i="3" s="1"/>
  <c r="D16" i="1"/>
  <c r="C16" i="1"/>
  <c r="F16" i="1" s="1"/>
  <c r="E12" i="1" l="1"/>
  <c r="E7" i="3" s="1"/>
  <c r="E16" i="1"/>
  <c r="E11" i="3" s="1"/>
  <c r="E13" i="1"/>
  <c r="E8" i="3" s="1"/>
  <c r="E14" i="1"/>
  <c r="E9" i="3" s="1"/>
  <c r="E15" i="1"/>
  <c r="E10" i="3" s="1"/>
  <c r="F9" i="1"/>
  <c r="C4" i="3" s="1"/>
  <c r="G13" i="1" l="1"/>
  <c r="G8" i="3" s="1"/>
  <c r="G16" i="1"/>
  <c r="G11" i="3" s="1"/>
  <c r="G15" i="1"/>
  <c r="G10" i="3" s="1"/>
  <c r="G14" i="1"/>
  <c r="G9" i="3" s="1"/>
  <c r="G12" i="1"/>
  <c r="G7" i="3" s="1"/>
  <c r="H14" i="1" l="1"/>
  <c r="H9" i="3" s="1"/>
  <c r="C25" i="3" s="1"/>
  <c r="H16" i="1"/>
  <c r="H11" i="3" s="1"/>
  <c r="P17" i="3" s="1"/>
  <c r="P19" i="3" s="1"/>
  <c r="H12" i="1"/>
  <c r="H7" i="3" s="1"/>
  <c r="C23" i="3" s="1"/>
  <c r="H15" i="1"/>
  <c r="H10" i="3" s="1"/>
  <c r="C26" i="3" s="1"/>
  <c r="H13" i="1"/>
  <c r="H8" i="3" s="1"/>
  <c r="C24" i="3" s="1"/>
  <c r="I15" i="1" l="1"/>
  <c r="I10" i="3" s="1"/>
  <c r="D26" i="3"/>
  <c r="I16" i="1"/>
  <c r="I11" i="3" s="1"/>
  <c r="H9" i="1"/>
  <c r="I13" i="1"/>
  <c r="I8" i="3" s="1"/>
  <c r="D24" i="3"/>
  <c r="I12" i="1"/>
  <c r="I7" i="3" s="1"/>
  <c r="D23" i="3"/>
  <c r="I14" i="1"/>
  <c r="I9" i="3" s="1"/>
  <c r="D25" i="3"/>
</calcChain>
</file>

<file path=xl/sharedStrings.xml><?xml version="1.0" encoding="utf-8"?>
<sst xmlns="http://schemas.openxmlformats.org/spreadsheetml/2006/main" count="92" uniqueCount="70">
  <si>
    <t>Projeção de Vendas</t>
  </si>
  <si>
    <t>Previsão de Vendas Com base Média Vendida</t>
  </si>
  <si>
    <t>Data Início</t>
  </si>
  <si>
    <t>Data Atual</t>
  </si>
  <si>
    <t>Data Final</t>
  </si>
  <si>
    <t>Dias Corridos</t>
  </si>
  <si>
    <t>Dias Restantes</t>
  </si>
  <si>
    <t>Segmento</t>
  </si>
  <si>
    <t>Alimentos</t>
  </si>
  <si>
    <t>Eletronicos</t>
  </si>
  <si>
    <t>Bebidas</t>
  </si>
  <si>
    <t>Higiene</t>
  </si>
  <si>
    <t>Meta</t>
  </si>
  <si>
    <t>Média Diaria</t>
  </si>
  <si>
    <t>% Atingido</t>
  </si>
  <si>
    <t>Previsão R$</t>
  </si>
  <si>
    <t>Previsão %</t>
  </si>
  <si>
    <t>Semaforo</t>
  </si>
  <si>
    <t>Geral</t>
  </si>
  <si>
    <t>Vendas</t>
  </si>
  <si>
    <t>Analise</t>
  </si>
  <si>
    <t>Total Dias Uteis</t>
  </si>
  <si>
    <t>Objetivo</t>
  </si>
  <si>
    <t>Status</t>
  </si>
  <si>
    <t>Tema</t>
  </si>
  <si>
    <t>Requisitos</t>
  </si>
  <si>
    <t>Apresentação</t>
  </si>
  <si>
    <t>Card</t>
  </si>
  <si>
    <t>Gráficos</t>
  </si>
  <si>
    <t>Filtros</t>
  </si>
  <si>
    <r>
      <rPr>
        <b/>
        <sz val="11"/>
        <color theme="1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 Apenas para os cards e grafico de rosca</t>
    </r>
  </si>
  <si>
    <t>Origem informação</t>
  </si>
  <si>
    <t>Contruir painel para analise de perfomance de vendas por categoria mês corrente</t>
  </si>
  <si>
    <t>Indicador Total vendas</t>
  </si>
  <si>
    <t>Indicador total Objetivo Meta</t>
  </si>
  <si>
    <t>Velocimetro</t>
  </si>
  <si>
    <t>Indicador de Vendas X Meta realizado</t>
  </si>
  <si>
    <t>Indicador de Previsão Vendas X Meta</t>
  </si>
  <si>
    <t>Bateria</t>
  </si>
  <si>
    <t>Não se aplica</t>
  </si>
  <si>
    <t>Planilha de Projeção de vendas</t>
  </si>
  <si>
    <t>Velocimetro Realizado X Objetivo</t>
  </si>
  <si>
    <t>Ruim</t>
  </si>
  <si>
    <t>Bom</t>
  </si>
  <si>
    <t>Base</t>
  </si>
  <si>
    <t>Regular</t>
  </si>
  <si>
    <t>Ótimo</t>
  </si>
  <si>
    <t>Fim</t>
  </si>
  <si>
    <t>Ponteiro</t>
  </si>
  <si>
    <t>Valor</t>
  </si>
  <si>
    <t>Complemento</t>
  </si>
  <si>
    <t>Velocimetro Objetivo X previsão</t>
  </si>
  <si>
    <t>Valores</t>
  </si>
  <si>
    <t>Excelente</t>
  </si>
  <si>
    <t>Carga(Venda)</t>
  </si>
  <si>
    <t>Restante=Meta-Vendas</t>
  </si>
  <si>
    <t>Topo</t>
  </si>
  <si>
    <t>Analise de perfomance individual categoria</t>
  </si>
  <si>
    <t>Previsão</t>
  </si>
  <si>
    <t>Linhas</t>
  </si>
  <si>
    <t>Objetivo-Previsão</t>
  </si>
  <si>
    <t>Barras</t>
  </si>
  <si>
    <t>Grafico de Barra Meta X Previsão</t>
  </si>
  <si>
    <t>Indicador total dias mês</t>
  </si>
  <si>
    <t>Indicador dias uteis</t>
  </si>
  <si>
    <t>Indicador de dias corridos</t>
  </si>
  <si>
    <t>Base para Grafico de Bateria Categorias Realizado</t>
  </si>
  <si>
    <t>Comtemplar previsão dos vendas, conforme regra da planilha origem</t>
  </si>
  <si>
    <t>Analise de previsão de vendas</t>
  </si>
  <si>
    <t>Conversão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</si>
</sst>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gradientFill>
        <stop position="0">
          <color rgb="FF00B050"/>
        </stop>
        <stop position="1">
          <color theme="8" tint="-0.49803155613879818"/>
        </stop>
      </gradientFill>
    </fill>
    <fill>
      <gradientFill degree="180">
        <stop position="0">
          <color rgb="FF00B050"/>
        </stop>
        <stop position="1">
          <color rgb="FF0070C0"/>
        </stop>
      </gradient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9" borderId="0" applyNumberFormat="0" applyBorder="0" applyAlignment="0" applyProtection="0"/>
    <xf numFmtId="0" fontId="8" fillId="0" borderId="9" applyNumberFormat="0" applyFill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 applyFill="1"/>
    <xf numFmtId="0" fontId="0" fillId="3" borderId="0" xfId="0" applyFill="1"/>
    <xf numFmtId="44" fontId="0" fillId="3" borderId="0" xfId="1" applyFont="1" applyFill="1"/>
    <xf numFmtId="9" fontId="0" fillId="3" borderId="0" xfId="2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7" borderId="0" xfId="0" applyFill="1"/>
    <xf numFmtId="44" fontId="5" fillId="7" borderId="0" xfId="1" applyFont="1" applyFill="1"/>
    <xf numFmtId="9" fontId="5" fillId="7" borderId="0" xfId="2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4" fontId="0" fillId="3" borderId="0" xfId="0" applyNumberFormat="1" applyFill="1"/>
    <xf numFmtId="44" fontId="7" fillId="9" borderId="0" xfId="3" applyNumberFormat="1"/>
    <xf numFmtId="0" fontId="0" fillId="3" borderId="0" xfId="0" applyFill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8" fillId="0" borderId="9" xfId="4"/>
    <xf numFmtId="0" fontId="0" fillId="0" borderId="0" xfId="0" applyBorder="1"/>
    <xf numFmtId="0" fontId="0" fillId="0" borderId="0" xfId="0" applyFill="1" applyBorder="1"/>
    <xf numFmtId="0" fontId="2" fillId="11" borderId="1" xfId="6" applyBorder="1"/>
    <xf numFmtId="0" fontId="3" fillId="10" borderId="1" xfId="5" applyBorder="1" applyAlignment="1">
      <alignment wrapText="1"/>
    </xf>
    <xf numFmtId="0" fontId="3" fillId="13" borderId="0" xfId="8"/>
    <xf numFmtId="0" fontId="3" fillId="13" borderId="0" xfId="8" applyAlignment="1">
      <alignment horizontal="right"/>
    </xf>
    <xf numFmtId="0" fontId="3" fillId="13" borderId="1" xfId="8" applyBorder="1"/>
    <xf numFmtId="0" fontId="3" fillId="13" borderId="1" xfId="8" applyBorder="1" applyAlignment="1">
      <alignment horizontal="right"/>
    </xf>
    <xf numFmtId="0" fontId="2" fillId="11" borderId="10" xfId="6" applyBorder="1"/>
    <xf numFmtId="0" fontId="3" fillId="13" borderId="0" xfId="8" applyBorder="1"/>
    <xf numFmtId="0" fontId="3" fillId="13" borderId="0" xfId="8" applyBorder="1" applyAlignment="1">
      <alignment horizontal="right"/>
    </xf>
    <xf numFmtId="0" fontId="0" fillId="11" borderId="1" xfId="6" applyFont="1" applyBorder="1"/>
    <xf numFmtId="0" fontId="3" fillId="10" borderId="1" xfId="5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10" borderId="0" xfId="5" applyAlignment="1"/>
    <xf numFmtId="0" fontId="2" fillId="12" borderId="0" xfId="7" applyAlignment="1">
      <alignment horizontal="center" vertical="center" wrapText="1"/>
    </xf>
    <xf numFmtId="165" fontId="2" fillId="11" borderId="1" xfId="6" applyNumberFormat="1" applyBorder="1"/>
    <xf numFmtId="0" fontId="5" fillId="0" borderId="0" xfId="0" applyFont="1"/>
    <xf numFmtId="9" fontId="0" fillId="0" borderId="0" xfId="2" applyFont="1"/>
    <xf numFmtId="0" fontId="0" fillId="12" borderId="0" xfId="7" applyFont="1" applyAlignment="1">
      <alignment horizontal="center" vertical="center" wrapText="1"/>
    </xf>
    <xf numFmtId="0" fontId="0" fillId="14" borderId="1" xfId="0" applyFill="1" applyBorder="1"/>
    <xf numFmtId="1" fontId="2" fillId="11" borderId="1" xfId="6" applyNumberFormat="1" applyBorder="1" applyAlignment="1">
      <alignment horizontal="center"/>
    </xf>
    <xf numFmtId="0" fontId="3" fillId="10" borderId="0" xfId="5"/>
    <xf numFmtId="0" fontId="2" fillId="11" borderId="1" xfId="6" applyBorder="1" applyAlignment="1">
      <alignment horizontal="center" vertical="center"/>
    </xf>
    <xf numFmtId="0" fontId="2" fillId="11" borderId="1" xfId="6" applyBorder="1" applyAlignment="1">
      <alignment horizontal="center"/>
    </xf>
    <xf numFmtId="9" fontId="0" fillId="14" borderId="1" xfId="0" applyNumberFormat="1" applyFill="1" applyBorder="1" applyAlignment="1">
      <alignment horizontal="center"/>
    </xf>
    <xf numFmtId="0" fontId="5" fillId="0" borderId="0" xfId="0" applyFont="1" applyBorder="1"/>
    <xf numFmtId="2" fontId="2" fillId="11" borderId="1" xfId="6" applyNumberFormat="1" applyBorder="1"/>
    <xf numFmtId="1" fontId="0" fillId="11" borderId="1" xfId="6" applyNumberFormat="1" applyFont="1" applyBorder="1" applyAlignment="1">
      <alignment horizontal="center"/>
    </xf>
    <xf numFmtId="0" fontId="5" fillId="12" borderId="0" xfId="7" applyFont="1" applyAlignment="1">
      <alignment horizontal="center" vertical="center" wrapText="1"/>
    </xf>
    <xf numFmtId="9" fontId="0" fillId="14" borderId="1" xfId="2" applyFont="1" applyFill="1" applyBorder="1" applyAlignment="1">
      <alignment horizontal="center"/>
    </xf>
    <xf numFmtId="0" fontId="5" fillId="11" borderId="1" xfId="6" applyFont="1" applyBorder="1"/>
    <xf numFmtId="2" fontId="5" fillId="11" borderId="1" xfId="6" applyNumberFormat="1" applyFont="1" applyBorder="1"/>
    <xf numFmtId="164" fontId="5" fillId="11" borderId="1" xfId="1" applyNumberFormat="1" applyFont="1" applyFill="1" applyBorder="1"/>
    <xf numFmtId="0" fontId="4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8" borderId="7" xfId="1" applyNumberFormat="1" applyFont="1" applyFill="1" applyBorder="1" applyAlignment="1">
      <alignment horizontal="center"/>
    </xf>
    <xf numFmtId="2" fontId="0" fillId="8" borderId="8" xfId="1" applyNumberFormat="1" applyFont="1" applyFill="1" applyBorder="1" applyAlignment="1">
      <alignment horizontal="center"/>
    </xf>
    <xf numFmtId="0" fontId="8" fillId="0" borderId="9" xfId="4" applyAlignment="1">
      <alignment horizontal="center"/>
    </xf>
    <xf numFmtId="0" fontId="3" fillId="10" borderId="0" xfId="5" applyAlignment="1">
      <alignment horizontal="left"/>
    </xf>
    <xf numFmtId="0" fontId="3" fillId="10" borderId="0" xfId="5" applyAlignment="1">
      <alignment horizontal="center" vertical="center" wrapText="1"/>
    </xf>
    <xf numFmtId="0" fontId="3" fillId="10" borderId="0" xfId="5" applyAlignment="1">
      <alignment horizontal="center"/>
    </xf>
  </cellXfs>
  <cellStyles count="9">
    <cellStyle name="20% - Ênfase1" xfId="6" builtinId="30"/>
    <cellStyle name="60% - Ênfase1" xfId="7" builtinId="32"/>
    <cellStyle name="Bom" xfId="3" builtinId="26"/>
    <cellStyle name="Ênfase1" xfId="5" builtinId="29"/>
    <cellStyle name="Ênfase5" xfId="8" builtinId="45"/>
    <cellStyle name="Moeda" xfId="1" builtinId="4"/>
    <cellStyle name="Normal" xfId="0" builtinId="0"/>
    <cellStyle name="Porcentagem" xfId="2" builtinId="5"/>
    <cellStyle name="Título 2" xfId="4" builtinId="17"/>
  </cellStyles>
  <dxfs count="12"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31EC57-050E-44BD-9B26-A286F866B5C7}">
      <tableStyleElement type="wholeTable" dxfId="11"/>
      <tableStyleElement type="headerRow" dxfId="1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653306575146"/>
          <c:y val="0.11912767660799158"/>
          <c:w val="0.44636157614242677"/>
          <c:h val="0.76174464678401688"/>
        </c:manualLayout>
      </c:layout>
      <c:doughnutChart>
        <c:varyColors val="1"/>
        <c:ser>
          <c:idx val="0"/>
          <c:order val="0"/>
          <c:tx>
            <c:v>base</c:v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4D-4E3E-BE09-9FC228786A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4D-4E3E-BE09-9FC228786A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4D-4E3E-BE09-9FC228786A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4D-4E3E-BE09-9FC228786A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4D-4E3E-BE09-9FC228786ACB}"/>
              </c:ext>
            </c:extLst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4D-4E3E-BE09-9FC228786AC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F556401-A85D-4C76-AE66-186018671B0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94D-4E3E-BE09-9FC228786A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436C3B-C7A7-4814-9637-A5F75CC656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4D-4E3E-BE09-9FC228786A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F7F4E2-B9C3-4691-ADAF-3EF2C73006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4D-4E3E-BE09-9FC228786A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E947B9B-9023-4EAD-8949-AE00D4CFF39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94D-4E3E-BE09-9FC228786A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54D05A-DEB1-4AE1-B8A5-21ED668A86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94D-4E3E-BE09-9FC228786A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D-4E3E-BE09-9FC228786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Base!$K$8:$K$13</c:f>
              <c:strCache>
                <c:ptCount val="6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Excelente</c:v>
                </c:pt>
                <c:pt idx="5">
                  <c:v>Fim</c:v>
                </c:pt>
              </c:strCache>
            </c:strRef>
          </c:cat>
          <c:val>
            <c:numRef>
              <c:f>Base!$L$8:$L$13</c:f>
              <c:numCache>
                <c:formatCode>General</c:formatCode>
                <c:ptCount val="6"/>
                <c:pt idx="0">
                  <c:v>15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Base!$K$8:$K$13</c15:f>
                <c15:dlblRangeCache>
                  <c:ptCount val="6"/>
                  <c:pt idx="0">
                    <c:v>Ruim</c:v>
                  </c:pt>
                  <c:pt idx="1">
                    <c:v>Regular</c:v>
                  </c:pt>
                  <c:pt idx="2">
                    <c:v>Bom</c:v>
                  </c:pt>
                  <c:pt idx="3">
                    <c:v>Ótimo</c:v>
                  </c:pt>
                  <c:pt idx="4">
                    <c:v>Excelente</c:v>
                  </c:pt>
                  <c:pt idx="5">
                    <c:v>Fim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94D-4E3E-BE09-9FC22878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4D-4E3E-BE09-9FC228786ACB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394D-4E3E-BE09-9FC228786ACB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4D-4E3E-BE09-9FC228786ACB}"/>
              </c:ext>
            </c:extLst>
          </c:dPt>
          <c:dLbls>
            <c:dLbl>
              <c:idx val="1"/>
              <c:tx>
                <c:strRef>
                  <c:f>Base!$L$17</c:f>
                  <c:strCache>
                    <c:ptCount val="1"/>
                    <c:pt idx="0">
                      <c:v>84,2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{BD01FF7B-6860-4A7E-9EDA-3C845A0587D5}</c15:txfldGUID>
                      <c15:f>Base!$L$17</c15:f>
                      <c15:dlblFieldTableCache>
                        <c:ptCount val="1"/>
                        <c:pt idx="0">
                          <c:v>84,2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94D-4E3E-BE09-9FC228786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Base!$L$17:$L$19</c:f>
              <c:numCache>
                <c:formatCode>General</c:formatCode>
                <c:ptCount val="3"/>
                <c:pt idx="0" formatCode="0.0">
                  <c:v>84.15584415584415</c:v>
                </c:pt>
                <c:pt idx="1">
                  <c:v>1.5</c:v>
                </c:pt>
                <c:pt idx="2" formatCode="0.0">
                  <c:v>114.34415584415585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94D-4E3E-BE09-9FC22878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653306575146"/>
          <c:y val="0.11912767660799158"/>
          <c:w val="0.44636157614242677"/>
          <c:h val="0.76174464678401688"/>
        </c:manualLayout>
      </c:layout>
      <c:doughnutChart>
        <c:varyColors val="1"/>
        <c:ser>
          <c:idx val="0"/>
          <c:order val="0"/>
          <c:tx>
            <c:v>base</c:v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9E-4DB8-B4EF-050EF2E4EB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9E-4DB8-B4EF-050EF2E4EB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B9E-4DB8-B4EF-050EF2E4EB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B9E-4DB8-B4EF-050EF2E4EB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B9E-4DB8-B4EF-050EF2E4EB81}"/>
              </c:ext>
            </c:extLst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B9E-4DB8-B4EF-050EF2E4EB8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FF31318-ECE8-4D59-9FBF-0294691C139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9E-4DB8-B4EF-050EF2E4EB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AE5034-9444-4B84-B065-4F2B7DA27E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9E-4DB8-B4EF-050EF2E4EB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E065A6-5ACD-4EAC-81AA-6D1D6E185E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9E-4DB8-B4EF-050EF2E4EB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DE4604-37FF-4CA1-A830-6FD6E0B7094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B9E-4DB8-B4EF-050EF2E4EB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6E95A1-B43C-4FC5-B0D7-414899F7F0E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B9E-4DB8-B4EF-050EF2E4EB8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9E-4DB8-B4EF-050EF2E4E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Base!$K$8:$K$13</c:f>
              <c:strCache>
                <c:ptCount val="6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Excelente</c:v>
                </c:pt>
                <c:pt idx="5">
                  <c:v>Fim</c:v>
                </c:pt>
              </c:strCache>
            </c:strRef>
          </c:cat>
          <c:val>
            <c:numRef>
              <c:f>Base!$L$8:$L$13</c:f>
              <c:numCache>
                <c:formatCode>General</c:formatCode>
                <c:ptCount val="6"/>
                <c:pt idx="0">
                  <c:v>15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Base!$K$8:$K$13</c15:f>
                <c15:dlblRangeCache>
                  <c:ptCount val="6"/>
                  <c:pt idx="0">
                    <c:v>Ruim</c:v>
                  </c:pt>
                  <c:pt idx="1">
                    <c:v>Regular</c:v>
                  </c:pt>
                  <c:pt idx="2">
                    <c:v>Bom</c:v>
                  </c:pt>
                  <c:pt idx="3">
                    <c:v>Ótimo</c:v>
                  </c:pt>
                  <c:pt idx="4">
                    <c:v>Excelente</c:v>
                  </c:pt>
                  <c:pt idx="5">
                    <c:v>Fim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CB9E-4DB8-B4EF-050EF2E4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pieChart>
        <c:varyColors val="1"/>
        <c:ser>
          <c:idx val="1"/>
          <c:order val="1"/>
          <c:tx>
            <c:strRef>
              <c:f>Base!$P$17:$P$19</c:f>
              <c:strCache>
                <c:ptCount val="3"/>
                <c:pt idx="0">
                  <c:v>88,6</c:v>
                </c:pt>
                <c:pt idx="1">
                  <c:v>1,5</c:v>
                </c:pt>
                <c:pt idx="2">
                  <c:v>109,9</c:v>
                </c:pt>
              </c:strCache>
            </c:strRef>
          </c:tx>
          <c:spPr>
            <a:ln>
              <a:noFill/>
            </a:ln>
            <a:effectLst/>
          </c:spPr>
          <c:dPt>
            <c:idx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B9E-4DB8-B4EF-050EF2E4EB81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B9E-4DB8-B4EF-050EF2E4EB81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B9E-4DB8-B4EF-050EF2E4EB8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9E-4DB8-B4EF-050EF2E4EB81}"/>
                </c:ext>
              </c:extLst>
            </c:dLbl>
            <c:dLbl>
              <c:idx val="1"/>
              <c:tx>
                <c:strRef>
                  <c:f>Base!$P$17</c:f>
                  <c:strCache>
                    <c:ptCount val="1"/>
                    <c:pt idx="0">
                      <c:v>88,6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{77561D2B-2E67-4634-AFDE-F74290CADD6A}</c15:txfldGUID>
                      <c15:f>Base!$P$17</c15:f>
                      <c15:dlblFieldTableCache>
                        <c:ptCount val="1"/>
                        <c:pt idx="0">
                          <c:v>88,6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B9E-4DB8-B4EF-050EF2E4EB8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9E-4DB8-B4EF-050EF2E4E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Base!$P$17:$P$19</c:f>
              <c:numCache>
                <c:formatCode>General</c:formatCode>
                <c:ptCount val="3"/>
                <c:pt idx="0" formatCode="0.0">
                  <c:v>88.585099111414905</c:v>
                </c:pt>
                <c:pt idx="1">
                  <c:v>1.5</c:v>
                </c:pt>
                <c:pt idx="2" formatCode="0.0">
                  <c:v>109.91490088858509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9E-4DB8-B4EF-050EF2E4E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>
                    <a:lumMod val="85000"/>
                    <a:lumOff val="15000"/>
                  </a:schemeClr>
                </a:solidFill>
              </a:rPr>
              <a:t>Perfomance</a:t>
            </a:r>
            <a:r>
              <a:rPr lang="pt-BR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de Categorias</a:t>
            </a:r>
            <a:endParaRPr lang="pt-BR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Base!$C$16:$C$19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5A1-926C-FA769D7F47E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noFill/>
              <a:prstDash val="solid"/>
              <a:miter lim="800000"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13EC15-0770-44E0-B994-4E5581799CA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535-45A1-926C-FA769D7F47E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42AC9D-4F32-4D4B-AF37-30257783486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535-45A1-926C-FA769D7F47E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043F3C-B95A-4638-9DCB-945E8992129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535-45A1-926C-FA769D7F47E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AFC455-8936-430D-A94E-8D3717D66E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535-45A1-926C-FA769D7F47E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Base!$D$16:$D$19</c:f>
              <c:numCache>
                <c:formatCode>0</c:formatCode>
                <c:ptCount val="4"/>
                <c:pt idx="0">
                  <c:v>90</c:v>
                </c:pt>
                <c:pt idx="1">
                  <c:v>89.333333333333329</c:v>
                </c:pt>
                <c:pt idx="2">
                  <c:v>72.857142857142861</c:v>
                </c:pt>
                <c:pt idx="3">
                  <c:v>75.384615384615387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Base!$G$16:$G$19</c15:f>
                <c15:dlblRangeCache>
                  <c:ptCount val="4"/>
                  <c:pt idx="0">
                    <c:v>90%</c:v>
                  </c:pt>
                  <c:pt idx="1">
                    <c:v>89%</c:v>
                  </c:pt>
                  <c:pt idx="2">
                    <c:v>73%</c:v>
                  </c:pt>
                  <c:pt idx="3">
                    <c:v>75%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535-45A1-926C-FA769D7F47EB}"/>
            </c:ext>
          </c:extLst>
        </c:ser>
        <c:ser>
          <c:idx val="2"/>
          <c:order val="2"/>
          <c:spPr>
            <a:solidFill>
              <a:schemeClr val="accent5">
                <a:lumMod val="50000"/>
                <a:alpha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Base!$E$16:$E$19</c:f>
              <c:numCache>
                <c:formatCode>0</c:formatCode>
                <c:ptCount val="4"/>
                <c:pt idx="0">
                  <c:v>10</c:v>
                </c:pt>
                <c:pt idx="1">
                  <c:v>10.666666666666671</c:v>
                </c:pt>
                <c:pt idx="2">
                  <c:v>27.142857142857139</c:v>
                </c:pt>
                <c:pt idx="3">
                  <c:v>24.615384615384613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5-45A1-926C-FA769D7F47EB}"/>
            </c:ext>
          </c:extLst>
        </c:ser>
        <c:ser>
          <c:idx val="3"/>
          <c:order val="3"/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Base!$F$16:$F$19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5-45A1-926C-FA769D7F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40"/>
        <c:shape val="cylinder"/>
        <c:axId val="1096541343"/>
        <c:axId val="1872580079"/>
        <c:axId val="0"/>
      </c:bar3DChart>
      <c:catAx>
        <c:axId val="10965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580079"/>
        <c:crosses val="autoZero"/>
        <c:auto val="1"/>
        <c:lblAlgn val="ctr"/>
        <c:lblOffset val="100"/>
        <c:noMultiLvlLbl val="0"/>
      </c:catAx>
      <c:valAx>
        <c:axId val="18725800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54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>
                    <a:lumMod val="5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1">
                    <a:lumMod val="50000"/>
                  </a:schemeClr>
                </a:solidFill>
              </a:rPr>
              <a:t>Previsão</a:t>
            </a:r>
            <a:r>
              <a:rPr lang="pt-BR" baseline="0">
                <a:solidFill>
                  <a:schemeClr val="accent1">
                    <a:lumMod val="50000"/>
                  </a:schemeClr>
                </a:solidFill>
              </a:rPr>
              <a:t> de Vendas</a:t>
            </a:r>
            <a:endParaRPr lang="pt-BR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1">
                  <a:lumMod val="5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Realizado</c:v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Base!$B$23:$B$26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Base!$C$23:$C$26</c:f>
              <c:numCache>
                <c:formatCode>0%</c:formatCode>
                <c:ptCount val="4"/>
                <c:pt idx="0">
                  <c:v>0.94736842105263142</c:v>
                </c:pt>
                <c:pt idx="1">
                  <c:v>0.94035087719298227</c:v>
                </c:pt>
                <c:pt idx="2">
                  <c:v>0.76691729323308278</c:v>
                </c:pt>
                <c:pt idx="3">
                  <c:v>0.79352226720647778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B-4730-9643-5F96F3DD07EC}"/>
            </c:ext>
          </c:extLst>
        </c:ser>
        <c:ser>
          <c:idx val="1"/>
          <c:order val="1"/>
          <c:tx>
            <c:v>% Restante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Base!$B$23:$B$26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Base!$D$23:$D$26</c:f>
              <c:numCache>
                <c:formatCode>0%</c:formatCode>
                <c:ptCount val="4"/>
                <c:pt idx="0">
                  <c:v>5.2631578947368585E-2</c:v>
                </c:pt>
                <c:pt idx="1">
                  <c:v>5.9649122807017729E-2</c:v>
                </c:pt>
                <c:pt idx="2">
                  <c:v>0.23308270676691722</c:v>
                </c:pt>
                <c:pt idx="3">
                  <c:v>0.20647773279352222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B-4730-9643-5F96F3DD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116303"/>
        <c:axId val="1091893711"/>
      </c:barChart>
      <c:catAx>
        <c:axId val="18831163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893711"/>
        <c:crosses val="autoZero"/>
        <c:auto val="1"/>
        <c:lblAlgn val="ctr"/>
        <c:lblOffset val="100"/>
        <c:noMultiLvlLbl val="0"/>
      </c:catAx>
      <c:valAx>
        <c:axId val="10918937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1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Base</c:v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3D-445C-A33E-63FDC742FD4F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3D-445C-A33E-63FDC742FD4F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3D-445C-A33E-63FDC742FD4F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3D-445C-A33E-63FDC742FD4F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3D-445C-A33E-63FDC742FD4F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3D-445C-A33E-63FDC742FD4F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3D-445C-A33E-63FDC742FD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Base!$K$8:$K$13</c:f>
              <c:strCache>
                <c:ptCount val="6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Excelente</c:v>
                </c:pt>
                <c:pt idx="5">
                  <c:v>Fim</c:v>
                </c:pt>
              </c:strCache>
            </c:strRef>
          </c:cat>
          <c:val>
            <c:numRef>
              <c:f>Base!$L$8:$L$13</c:f>
              <c:numCache>
                <c:formatCode>General</c:formatCode>
                <c:ptCount val="6"/>
                <c:pt idx="0">
                  <c:v>15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3D-445C-A33E-63FDC742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pieChart>
        <c:varyColors val="1"/>
        <c:ser>
          <c:idx val="1"/>
          <c:order val="1"/>
          <c:tx>
            <c:v>Ponteiro</c:v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03D-445C-A33E-63FDC742FD4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03D-445C-A33E-63FDC742FD4F}"/>
              </c:ext>
            </c:extLst>
          </c:dPt>
          <c:dPt>
            <c:idx val="2"/>
            <c:bubble3D val="0"/>
            <c:explosion val="1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03D-445C-A33E-63FDC742FD4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3D-445C-A33E-63FDC742FD4F}"/>
                </c:ext>
              </c:extLst>
            </c:dLbl>
            <c:dLbl>
              <c:idx val="1"/>
              <c:tx>
                <c:strRef>
                  <c:f>Base!$L$17</c:f>
                  <c:strCache>
                    <c:ptCount val="1"/>
                    <c:pt idx="0">
                      <c:v>84,2</c:v>
                    </c:pt>
                  </c:strCache>
                </c:strRef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{256562C0-B9F9-47F5-AF04-40621F22BA0C}</c15:txfldGUID>
                      <c15:f>Base!$L$17</c15:f>
                      <c15:dlblFieldTableCache>
                        <c:ptCount val="1"/>
                        <c:pt idx="0">
                          <c:v>84,2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03D-445C-A33E-63FDC742FD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03D-445C-A33E-63FDC742FD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Base!$L$17:$L$19</c:f>
              <c:numCache>
                <c:formatCode>General</c:formatCode>
                <c:ptCount val="3"/>
                <c:pt idx="0" formatCode="0.0">
                  <c:v>84.15584415584415</c:v>
                </c:pt>
                <c:pt idx="1">
                  <c:v>1.5</c:v>
                </c:pt>
                <c:pt idx="2" formatCode="0.0">
                  <c:v>114.34415584415585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3D-445C-A33E-63FDC742F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Perfomance de Categorias</a:t>
            </a:r>
          </a:p>
        </c:rich>
      </c:tx>
      <c:layout>
        <c:manualLayout>
          <c:xMode val="edge"/>
          <c:yMode val="edge"/>
          <c:x val="0.2909373828271466"/>
          <c:y val="1.6873996401555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623593562432597E-2"/>
          <c:y val="0.12431446069241345"/>
          <c:w val="0.87232174103237092"/>
          <c:h val="0.72088764946048411"/>
        </c:manualLayout>
      </c:layout>
      <c:bar3DChart>
        <c:barDir val="col"/>
        <c:grouping val="percentStacked"/>
        <c:varyColors val="0"/>
        <c:ser>
          <c:idx val="0"/>
          <c:order val="0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Base!$C$16:$C$19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C-4A2C-8A4B-E1C73BCFE3BB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D1C9BF-9F8D-4323-B29C-A9702A01D24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F1C-4A2C-8A4B-E1C73BCFE3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50E2BF-3865-4EE7-BF45-7CB5840437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F1C-4A2C-8A4B-E1C73BCFE3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289411-622B-4F9B-8C6B-C7E1003A025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F1C-4A2C-8A4B-E1C73BCFE3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F45FA6-1BFB-4341-8F8F-7A7D07D633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F1C-4A2C-8A4B-E1C73BCFE3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Base!$D$16:$D$19</c:f>
              <c:numCache>
                <c:formatCode>0</c:formatCode>
                <c:ptCount val="4"/>
                <c:pt idx="0">
                  <c:v>90</c:v>
                </c:pt>
                <c:pt idx="1">
                  <c:v>89.333333333333329</c:v>
                </c:pt>
                <c:pt idx="2">
                  <c:v>72.857142857142861</c:v>
                </c:pt>
                <c:pt idx="3">
                  <c:v>75.384615384615387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Base!$G$16:$G$19</c15:f>
                <c15:dlblRangeCache>
                  <c:ptCount val="4"/>
                  <c:pt idx="0">
                    <c:v>90%</c:v>
                  </c:pt>
                  <c:pt idx="1">
                    <c:v>89%</c:v>
                  </c:pt>
                  <c:pt idx="2">
                    <c:v>73%</c:v>
                  </c:pt>
                  <c:pt idx="3">
                    <c:v>75%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F1C-4A2C-8A4B-E1C73BCFE3BB}"/>
            </c:ext>
          </c:extLst>
        </c:ser>
        <c:ser>
          <c:idx val="2"/>
          <c:order val="2"/>
          <c:spPr>
            <a:solidFill>
              <a:srgbClr val="00B0F0">
                <a:alpha val="60000"/>
              </a:srgbClr>
            </a:solidFill>
            <a:ln>
              <a:noFill/>
            </a:ln>
            <a:effectLst/>
            <a:sp3d/>
          </c:spPr>
          <c:invertIfNegative val="0"/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Base!$E$16:$E$19</c:f>
              <c:numCache>
                <c:formatCode>0</c:formatCode>
                <c:ptCount val="4"/>
                <c:pt idx="0">
                  <c:v>10</c:v>
                </c:pt>
                <c:pt idx="1">
                  <c:v>10.666666666666671</c:v>
                </c:pt>
                <c:pt idx="2">
                  <c:v>27.142857142857139</c:v>
                </c:pt>
                <c:pt idx="3">
                  <c:v>24.615384615384613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C-4A2C-8A4B-E1C73BCFE3BB}"/>
            </c:ext>
          </c:extLst>
        </c:ser>
        <c:ser>
          <c:idx val="3"/>
          <c:order val="3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Base!$B$16:$B$19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Base!$F$16:$F$19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C-4A2C-8A4B-E1C73BCF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gapDepth val="100"/>
        <c:shape val="cylinder"/>
        <c:axId val="1857541023"/>
        <c:axId val="1885582687"/>
        <c:axId val="0"/>
      </c:bar3DChart>
      <c:catAx>
        <c:axId val="185754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582687"/>
        <c:crosses val="autoZero"/>
        <c:auto val="1"/>
        <c:lblAlgn val="ctr"/>
        <c:lblOffset val="100"/>
        <c:noMultiLvlLbl val="0"/>
      </c:catAx>
      <c:valAx>
        <c:axId val="18855826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754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Base</c:v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FB-4E49-B8E7-A65D6E1DF73B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FB-4E49-B8E7-A65D6E1DF73B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FB-4E49-B8E7-A65D6E1DF73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FB-4E49-B8E7-A65D6E1DF73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FB-4E49-B8E7-A65D6E1DF73B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5FB-4E49-B8E7-A65D6E1DF73B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FB-4E49-B8E7-A65D6E1DF7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Base!$K$8:$K$13</c:f>
              <c:strCache>
                <c:ptCount val="6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Excelente</c:v>
                </c:pt>
                <c:pt idx="5">
                  <c:v>Fim</c:v>
                </c:pt>
              </c:strCache>
            </c:strRef>
          </c:cat>
          <c:val>
            <c:numRef>
              <c:f>Base!$L$8:$L$13</c:f>
              <c:numCache>
                <c:formatCode>General</c:formatCode>
                <c:ptCount val="6"/>
                <c:pt idx="0">
                  <c:v>15</c:v>
                </c:pt>
                <c:pt idx="1">
                  <c:v>35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FB-4E49-B8E7-A65D6E1D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pieChart>
        <c:varyColors val="1"/>
        <c:ser>
          <c:idx val="1"/>
          <c:order val="1"/>
          <c:tx>
            <c:strRef>
              <c:f>Base!$P$17:$P$19</c:f>
              <c:strCache>
                <c:ptCount val="3"/>
                <c:pt idx="0">
                  <c:v>88,6</c:v>
                </c:pt>
                <c:pt idx="1">
                  <c:v>1,5</c:v>
                </c:pt>
                <c:pt idx="2">
                  <c:v>109,9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5FB-4E49-B8E7-A65D6E1DF73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5FB-4E49-B8E7-A65D6E1DF73B}"/>
              </c:ext>
            </c:extLst>
          </c:dPt>
          <c:dPt>
            <c:idx val="2"/>
            <c:bubble3D val="0"/>
            <c:explosion val="4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5FB-4E49-B8E7-A65D6E1DF73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5FB-4E49-B8E7-A65D6E1DF73B}"/>
                </c:ext>
              </c:extLst>
            </c:dLbl>
            <c:dLbl>
              <c:idx val="1"/>
              <c:tx>
                <c:strRef>
                  <c:f>Base!$P$17</c:f>
                  <c:strCache>
                    <c:ptCount val="1"/>
                    <c:pt idx="0">
                      <c:v>88,6</c:v>
                    </c:pt>
                  </c:strCache>
                </c:strRef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{15DECC2E-1B3B-4ECF-8E5F-7F90E5ACA40F}</c15:txfldGUID>
                      <c15:f>Base!$P$17</c15:f>
                      <c15:dlblFieldTableCache>
                        <c:ptCount val="1"/>
                        <c:pt idx="0">
                          <c:v>88,6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5FB-4E49-B8E7-A65D6E1DF7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5FB-4E49-B8E7-A65D6E1DF73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Base!$L$17:$L$19</c:f>
              <c:numCache>
                <c:formatCode>General</c:formatCode>
                <c:ptCount val="3"/>
                <c:pt idx="0" formatCode="0.0">
                  <c:v>84.15584415584415</c:v>
                </c:pt>
                <c:pt idx="1">
                  <c:v>1.5</c:v>
                </c:pt>
                <c:pt idx="2" formatCode="0.0">
                  <c:v>114.34415584415585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FB-4E49-B8E7-A65D6E1D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4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Previsã</a:t>
            </a:r>
            <a:r>
              <a:rPr lang="pt-BR" baseline="0"/>
              <a:t>o das Metas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Base!$B$23:$B$26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Base!$C$23:$C$26</c:f>
              <c:numCache>
                <c:formatCode>0%</c:formatCode>
                <c:ptCount val="4"/>
                <c:pt idx="0">
                  <c:v>0.94736842105263142</c:v>
                </c:pt>
                <c:pt idx="1">
                  <c:v>0.94035087719298227</c:v>
                </c:pt>
                <c:pt idx="2">
                  <c:v>0.76691729323308278</c:v>
                </c:pt>
                <c:pt idx="3">
                  <c:v>0.79352226720647778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B-40B9-BB3C-345889EC31A1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Base!$B$23:$B$26</c:f>
              <c:strCache>
                <c:ptCount val="4"/>
                <c:pt idx="0">
                  <c:v>Alimentos</c:v>
                </c:pt>
                <c:pt idx="1">
                  <c:v>Eletronicos</c:v>
                </c:pt>
                <c:pt idx="2">
                  <c:v>Bebidas</c:v>
                </c:pt>
                <c:pt idx="3">
                  <c:v>Higiene</c:v>
                </c:pt>
              </c:strCache>
            </c:strRef>
          </c:cat>
          <c:val>
            <c:numRef>
              <c:f>Base!$D$23:$D$26</c:f>
              <c:numCache>
                <c:formatCode>0%</c:formatCode>
                <c:ptCount val="4"/>
                <c:pt idx="0">
                  <c:v>5.2631578947368585E-2</c:v>
                </c:pt>
                <c:pt idx="1">
                  <c:v>5.9649122807017729E-2</c:v>
                </c:pt>
                <c:pt idx="2">
                  <c:v>0.23308270676691722</c:v>
                </c:pt>
                <c:pt idx="3">
                  <c:v>0.20647773279352222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B-40B9-BB3C-345889EC3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685487"/>
        <c:axId val="1885579775"/>
      </c:barChart>
      <c:catAx>
        <c:axId val="18656854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5579775"/>
        <c:crosses val="autoZero"/>
        <c:auto val="1"/>
        <c:lblAlgn val="ctr"/>
        <c:lblOffset val="100"/>
        <c:noMultiLvlLbl val="0"/>
      </c:catAx>
      <c:valAx>
        <c:axId val="1885579775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6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svg"/><Relationship Id="rId10" Type="http://schemas.openxmlformats.org/officeDocument/2006/relationships/chart" Target="../charts/chart3.xml"/><Relationship Id="rId4" Type="http://schemas.openxmlformats.org/officeDocument/2006/relationships/image" Target="../media/image6.png"/><Relationship Id="rId9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1.svg"/><Relationship Id="rId7" Type="http://schemas.openxmlformats.org/officeDocument/2006/relationships/chart" Target="../charts/chart6.xml"/><Relationship Id="rId2" Type="http://schemas.openxmlformats.org/officeDocument/2006/relationships/image" Target="../media/image10.png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11" Type="http://schemas.openxmlformats.org/officeDocument/2006/relationships/image" Target="../media/image15.svg"/><Relationship Id="rId5" Type="http://schemas.openxmlformats.org/officeDocument/2006/relationships/image" Target="../media/image13.svg"/><Relationship Id="rId10" Type="http://schemas.openxmlformats.org/officeDocument/2006/relationships/image" Target="../media/image14.png"/><Relationship Id="rId4" Type="http://schemas.openxmlformats.org/officeDocument/2006/relationships/image" Target="../media/image12.png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39166</xdr:rowOff>
    </xdr:from>
    <xdr:to>
      <xdr:col>12</xdr:col>
      <xdr:colOff>125914</xdr:colOff>
      <xdr:row>3</xdr:row>
      <xdr:rowOff>150813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12CAD8B3-8317-4B90-B977-6F70A59DB1E8}"/>
            </a:ext>
          </a:extLst>
        </xdr:cNvPr>
        <xdr:cNvGrpSpPr/>
      </xdr:nvGrpSpPr>
      <xdr:grpSpPr>
        <a:xfrm>
          <a:off x="9101138" y="39166"/>
          <a:ext cx="708526" cy="683147"/>
          <a:chOff x="9366251" y="55041"/>
          <a:chExt cx="698500" cy="683147"/>
        </a:xfrm>
      </xdr:grpSpPr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52E37D85-A331-4786-A769-4A0D356FA0B7}"/>
              </a:ext>
            </a:extLst>
          </xdr:cNvPr>
          <xdr:cNvSpPr/>
        </xdr:nvSpPr>
        <xdr:spPr>
          <a:xfrm>
            <a:off x="9366251" y="55041"/>
            <a:ext cx="698500" cy="683147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0"/>
                  <a:shade val="30000"/>
                  <a:satMod val="115000"/>
                </a:schemeClr>
              </a:gs>
              <a:gs pos="50000">
                <a:schemeClr val="accent1">
                  <a:lumMod val="50000"/>
                  <a:shade val="67500"/>
                  <a:satMod val="115000"/>
                </a:schemeClr>
              </a:gs>
              <a:gs pos="100000">
                <a:schemeClr val="accent1">
                  <a:lumMod val="5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solidFill>
              <a:schemeClr val="accent1">
                <a:lumMod val="50000"/>
              </a:schemeClr>
            </a:solidFill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AFF33D2-9B63-43E6-A881-6AE2DC4DC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35274" y="340999"/>
            <a:ext cx="593090" cy="1687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163287</xdr:colOff>
      <xdr:row>0</xdr:row>
      <xdr:rowOff>81642</xdr:rowOff>
    </xdr:from>
    <xdr:to>
      <xdr:col>1</xdr:col>
      <xdr:colOff>793837</xdr:colOff>
      <xdr:row>3</xdr:row>
      <xdr:rowOff>149678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CAA9014-616C-4C38-BBB8-E913AFF6CC49}"/>
            </a:ext>
          </a:extLst>
        </xdr:cNvPr>
        <xdr:cNvGrpSpPr/>
      </xdr:nvGrpSpPr>
      <xdr:grpSpPr>
        <a:xfrm>
          <a:off x="163287" y="81642"/>
          <a:ext cx="995675" cy="639536"/>
          <a:chOff x="163287" y="81642"/>
          <a:chExt cx="993587" cy="639536"/>
        </a:xfrm>
      </xdr:grpSpPr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C8C2F2D-E6BA-4B04-B91E-652F902F495F}"/>
              </a:ext>
            </a:extLst>
          </xdr:cNvPr>
          <xdr:cNvSpPr/>
        </xdr:nvSpPr>
        <xdr:spPr>
          <a:xfrm>
            <a:off x="354565" y="81642"/>
            <a:ext cx="645187" cy="639536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85EBA203-B538-4867-ABFC-BC1FD138F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287" y="165306"/>
            <a:ext cx="993587" cy="49579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171451</xdr:colOff>
      <xdr:row>2</xdr:row>
      <xdr:rowOff>85725</xdr:rowOff>
    </xdr:from>
    <xdr:to>
      <xdr:col>5</xdr:col>
      <xdr:colOff>476250</xdr:colOff>
      <xdr:row>12</xdr:row>
      <xdr:rowOff>114300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750196A3-F853-4FC5-B0D7-1C39D8809AB5}"/>
            </a:ext>
          </a:extLst>
        </xdr:cNvPr>
        <xdr:cNvGrpSpPr/>
      </xdr:nvGrpSpPr>
      <xdr:grpSpPr>
        <a:xfrm>
          <a:off x="6223489" y="503360"/>
          <a:ext cx="912934" cy="1984863"/>
          <a:chOff x="7784813" y="1850762"/>
          <a:chExt cx="1209683" cy="2103706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6826222F-23C9-498E-ADA0-60FBD3E50571}"/>
              </a:ext>
            </a:extLst>
          </xdr:cNvPr>
          <xdr:cNvSpPr/>
        </xdr:nvSpPr>
        <xdr:spPr>
          <a:xfrm>
            <a:off x="7784821" y="2152000"/>
            <a:ext cx="1209675" cy="361950"/>
          </a:xfrm>
          <a:prstGeom prst="rect">
            <a:avLst/>
          </a:prstGeom>
          <a:solidFill>
            <a:srgbClr val="0ABBB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10 187 181</a:t>
            </a:r>
          </a:p>
        </xdr:txBody>
      </xdr:sp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42E65669-BD77-4AE2-B93C-DEB94DB768E0}"/>
              </a:ext>
            </a:extLst>
          </xdr:cNvPr>
          <xdr:cNvSpPr/>
        </xdr:nvSpPr>
        <xdr:spPr>
          <a:xfrm>
            <a:off x="7784814" y="2513950"/>
            <a:ext cx="1209675" cy="361950"/>
          </a:xfrm>
          <a:prstGeom prst="rect">
            <a:avLst/>
          </a:prstGeom>
          <a:solidFill>
            <a:srgbClr val="39CAC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57 202 198</a:t>
            </a: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D4E8FC96-100B-4FF1-8EB4-64B712469292}"/>
              </a:ext>
            </a:extLst>
          </xdr:cNvPr>
          <xdr:cNvSpPr/>
        </xdr:nvSpPr>
        <xdr:spPr>
          <a:xfrm>
            <a:off x="7784818" y="3229873"/>
            <a:ext cx="1209675" cy="361950"/>
          </a:xfrm>
          <a:prstGeom prst="rect">
            <a:avLst/>
          </a:prstGeom>
          <a:solidFill>
            <a:srgbClr val="9AECE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154 236 234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C62462D4-95D4-4B81-AD2C-7BD9DAD3E403}"/>
              </a:ext>
            </a:extLst>
          </xdr:cNvPr>
          <xdr:cNvSpPr/>
        </xdr:nvSpPr>
        <xdr:spPr>
          <a:xfrm>
            <a:off x="7784815" y="3592518"/>
            <a:ext cx="1209675" cy="361950"/>
          </a:xfrm>
          <a:prstGeom prst="rect">
            <a:avLst/>
          </a:prstGeom>
          <a:solidFill>
            <a:srgbClr val="C9FBF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201 251 250</a:t>
            </a: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A002EF34-338C-4F77-81C9-EABA6CFC103C}"/>
              </a:ext>
            </a:extLst>
          </xdr:cNvPr>
          <xdr:cNvSpPr/>
        </xdr:nvSpPr>
        <xdr:spPr>
          <a:xfrm>
            <a:off x="7784813" y="1850762"/>
            <a:ext cx="1209675" cy="361950"/>
          </a:xfrm>
          <a:prstGeom prst="rect">
            <a:avLst/>
          </a:prstGeom>
          <a:solidFill>
            <a:srgbClr val="1AA1B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26 161 181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2BB06347-8A02-4D20-9985-DC4100E9B792}"/>
              </a:ext>
            </a:extLst>
          </xdr:cNvPr>
          <xdr:cNvSpPr/>
        </xdr:nvSpPr>
        <xdr:spPr>
          <a:xfrm>
            <a:off x="7784821" y="2867923"/>
            <a:ext cx="1209675" cy="361950"/>
          </a:xfrm>
          <a:prstGeom prst="rect">
            <a:avLst/>
          </a:prstGeom>
          <a:solidFill>
            <a:srgbClr val="6ADBD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rtl="0"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106 219 217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57150</xdr:colOff>
      <xdr:row>33</xdr:row>
      <xdr:rowOff>171451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65984B-6E91-4EC5-B9EF-A5EF0C0542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2" t="4490" r="11301" b="19416"/>
        <a:stretch/>
      </xdr:blipFill>
      <xdr:spPr>
        <a:xfrm>
          <a:off x="0" y="0"/>
          <a:ext cx="12858750" cy="6457951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0</xdr:row>
      <xdr:rowOff>152400</xdr:rowOff>
    </xdr:from>
    <xdr:to>
      <xdr:col>20</xdr:col>
      <xdr:colOff>466726</xdr:colOff>
      <xdr:row>3</xdr:row>
      <xdr:rowOff>142875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12DAD5C-D06F-47BA-A6FA-430E4DA652A2}"/>
            </a:ext>
          </a:extLst>
        </xdr:cNvPr>
        <xdr:cNvSpPr/>
      </xdr:nvSpPr>
      <xdr:spPr>
        <a:xfrm>
          <a:off x="161926" y="152400"/>
          <a:ext cx="12496800" cy="5619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/>
            <a:t>Análise</a:t>
          </a:r>
          <a:r>
            <a:rPr lang="pt-BR" sz="1800" b="1" baseline="0"/>
            <a:t> de Perfomance de Vendas</a:t>
          </a:r>
          <a:endParaRPr lang="pt-BR" sz="1800" b="1"/>
        </a:p>
      </xdr:txBody>
    </xdr:sp>
    <xdr:clientData/>
  </xdr:twoCellAnchor>
  <xdr:twoCellAnchor editAs="oneCell">
    <xdr:from>
      <xdr:col>5</xdr:col>
      <xdr:colOff>523875</xdr:colOff>
      <xdr:row>0</xdr:row>
      <xdr:rowOff>142875</xdr:rowOff>
    </xdr:from>
    <xdr:to>
      <xdr:col>6</xdr:col>
      <xdr:colOff>514350</xdr:colOff>
      <xdr:row>3</xdr:row>
      <xdr:rowOff>171450</xdr:rowOff>
    </xdr:to>
    <xdr:pic>
      <xdr:nvPicPr>
        <xdr:cNvPr id="8" name="Gráfico 7" descr="Espiral">
          <a:extLst>
            <a:ext uri="{FF2B5EF4-FFF2-40B4-BE49-F238E27FC236}">
              <a16:creationId xmlns:a16="http://schemas.microsoft.com/office/drawing/2014/main" id="{6F743912-28F5-42F4-9B00-B9E4C3103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571875" y="142875"/>
          <a:ext cx="600075" cy="600075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4</xdr:row>
      <xdr:rowOff>66675</xdr:rowOff>
    </xdr:from>
    <xdr:to>
      <xdr:col>3</xdr:col>
      <xdr:colOff>390525</xdr:colOff>
      <xdr:row>7</xdr:row>
      <xdr:rowOff>57150</xdr:rowOff>
    </xdr:to>
    <xdr:sp macro="" textlink="Base!D4">
      <xdr:nvSpPr>
        <xdr:cNvPr id="9" name="Retângulo: Cantos Arredondados 8">
          <a:extLst>
            <a:ext uri="{FF2B5EF4-FFF2-40B4-BE49-F238E27FC236}">
              <a16:creationId xmlns:a16="http://schemas.microsoft.com/office/drawing/2014/main" id="{8F64C3FC-6F39-4888-BD7D-E2C7F9CE8F54}"/>
            </a:ext>
          </a:extLst>
        </xdr:cNvPr>
        <xdr:cNvSpPr/>
      </xdr:nvSpPr>
      <xdr:spPr>
        <a:xfrm>
          <a:off x="180975" y="828675"/>
          <a:ext cx="2038350" cy="561975"/>
        </a:xfrm>
        <a:prstGeom prst="roundRect">
          <a:avLst>
            <a:gd name="adj" fmla="val 9887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fld id="{BA0304E1-BA13-465A-9FE8-BC5FC58A5345}" type="TxLink">
            <a:rPr lang="en-US" sz="2400" b="1" i="0" u="none" strike="noStrike">
              <a:solidFill>
                <a:schemeClr val="accent6">
                  <a:lumMod val="10000"/>
                </a:schemeClr>
              </a:solidFill>
              <a:latin typeface="Calibri"/>
              <a:cs typeface="Calibri"/>
            </a:rPr>
            <a:pPr algn="r"/>
            <a:t>20</a:t>
          </a:fld>
          <a:endParaRPr lang="pt-BR" sz="2400" b="1">
            <a:solidFill>
              <a:schemeClr val="accent6">
                <a:lumMod val="10000"/>
              </a:schemeClr>
            </a:solidFill>
          </a:endParaRPr>
        </a:p>
      </xdr:txBody>
    </xdr:sp>
    <xdr:clientData/>
  </xdr:twoCellAnchor>
  <xdr:twoCellAnchor>
    <xdr:from>
      <xdr:col>0</xdr:col>
      <xdr:colOff>200025</xdr:colOff>
      <xdr:row>4</xdr:row>
      <xdr:rowOff>180975</xdr:rowOff>
    </xdr:from>
    <xdr:to>
      <xdr:col>2</xdr:col>
      <xdr:colOff>133350</xdr:colOff>
      <xdr:row>6</xdr:row>
      <xdr:rowOff>66675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3160E15C-6109-46C4-A248-4723A8BC0E5D}"/>
            </a:ext>
          </a:extLst>
        </xdr:cNvPr>
        <xdr:cNvSpPr txBox="1"/>
      </xdr:nvSpPr>
      <xdr:spPr>
        <a:xfrm>
          <a:off x="200025" y="942975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Dias</a:t>
          </a:r>
          <a:r>
            <a:rPr lang="pt-BR" sz="1400" b="1" u="sng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 uteis</a:t>
          </a:r>
          <a:endParaRPr lang="pt-BR" sz="1400" b="1" u="sng">
            <a:ln>
              <a:noFill/>
            </a:ln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428625</xdr:colOff>
      <xdr:row>4</xdr:row>
      <xdr:rowOff>76200</xdr:rowOff>
    </xdr:from>
    <xdr:to>
      <xdr:col>7</xdr:col>
      <xdr:colOff>28575</xdr:colOff>
      <xdr:row>7</xdr:row>
      <xdr:rowOff>66675</xdr:rowOff>
    </xdr:to>
    <xdr:sp macro="" textlink="Base!B4">
      <xdr:nvSpPr>
        <xdr:cNvPr id="14" name="Retângulo: Cantos Arredondados 13">
          <a:extLst>
            <a:ext uri="{FF2B5EF4-FFF2-40B4-BE49-F238E27FC236}">
              <a16:creationId xmlns:a16="http://schemas.microsoft.com/office/drawing/2014/main" id="{42DD9E23-0010-4865-A442-B4BDE639D53C}"/>
            </a:ext>
          </a:extLst>
        </xdr:cNvPr>
        <xdr:cNvSpPr/>
      </xdr:nvSpPr>
      <xdr:spPr>
        <a:xfrm>
          <a:off x="2257425" y="838200"/>
          <a:ext cx="2038350" cy="561975"/>
        </a:xfrm>
        <a:prstGeom prst="roundRect">
          <a:avLst>
            <a:gd name="adj" fmla="val 9887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r"/>
          <a:fld id="{C1FB6E0B-BF9E-4603-AB43-638716F65285}" type="TxLink">
            <a:rPr lang="en-US" sz="2400" b="1" i="0" u="none" strike="noStrike">
              <a:solidFill>
                <a:schemeClr val="accent6">
                  <a:lumMod val="10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19</a:t>
          </a:fld>
          <a:endParaRPr lang="pt-BR" sz="2400" b="1" i="0" u="none" strike="noStrike">
            <a:solidFill>
              <a:schemeClr val="accent6">
                <a:lumMod val="1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447675</xdr:colOff>
      <xdr:row>5</xdr:row>
      <xdr:rowOff>0</xdr:rowOff>
    </xdr:from>
    <xdr:to>
      <xdr:col>5</xdr:col>
      <xdr:colOff>381000</xdr:colOff>
      <xdr:row>6</xdr:row>
      <xdr:rowOff>76200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2A40D7F-3CC4-4C31-BFEE-F11C505570B7}"/>
            </a:ext>
          </a:extLst>
        </xdr:cNvPr>
        <xdr:cNvSpPr txBox="1"/>
      </xdr:nvSpPr>
      <xdr:spPr>
        <a:xfrm>
          <a:off x="2276475" y="952500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Dias corridos</a:t>
          </a:r>
        </a:p>
      </xdr:txBody>
    </xdr:sp>
    <xdr:clientData/>
  </xdr:twoCellAnchor>
  <xdr:twoCellAnchor>
    <xdr:from>
      <xdr:col>7</xdr:col>
      <xdr:colOff>66675</xdr:colOff>
      <xdr:row>4</xdr:row>
      <xdr:rowOff>76200</xdr:rowOff>
    </xdr:from>
    <xdr:to>
      <xdr:col>10</xdr:col>
      <xdr:colOff>276225</xdr:colOff>
      <xdr:row>7</xdr:row>
      <xdr:rowOff>66675</xdr:rowOff>
    </xdr:to>
    <xdr:sp macro="" textlink="Base!C4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C186194-6EC8-489F-914D-82D94AC55A2E}"/>
            </a:ext>
          </a:extLst>
        </xdr:cNvPr>
        <xdr:cNvSpPr/>
      </xdr:nvSpPr>
      <xdr:spPr>
        <a:xfrm>
          <a:off x="4333875" y="838200"/>
          <a:ext cx="2038350" cy="561975"/>
        </a:xfrm>
        <a:prstGeom prst="roundRect">
          <a:avLst>
            <a:gd name="adj" fmla="val 9887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r"/>
          <a:fld id="{744FAA16-12C5-4062-8E8B-BE259C358BC8}" type="TxLink">
            <a:rPr lang="en-US" sz="2400" b="1" i="0" u="none" strike="noStrike">
              <a:solidFill>
                <a:schemeClr val="accent6">
                  <a:lumMod val="10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1</a:t>
          </a:fld>
          <a:endParaRPr lang="pt-BR" sz="2400" b="1" i="0" u="none" strike="noStrike">
            <a:solidFill>
              <a:schemeClr val="accent6">
                <a:lumMod val="1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9525</xdr:colOff>
      <xdr:row>5</xdr:row>
      <xdr:rowOff>9525</xdr:rowOff>
    </xdr:from>
    <xdr:to>
      <xdr:col>9</xdr:col>
      <xdr:colOff>142875</xdr:colOff>
      <xdr:row>6</xdr:row>
      <xdr:rowOff>85725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15E7F1C6-FDF7-4D0D-9B61-2417264FFE47}"/>
            </a:ext>
          </a:extLst>
        </xdr:cNvPr>
        <xdr:cNvSpPr txBox="1"/>
      </xdr:nvSpPr>
      <xdr:spPr>
        <a:xfrm>
          <a:off x="4276725" y="962025"/>
          <a:ext cx="13525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Dias restantes</a:t>
          </a:r>
        </a:p>
      </xdr:txBody>
    </xdr:sp>
    <xdr:clientData/>
  </xdr:twoCellAnchor>
  <xdr:twoCellAnchor>
    <xdr:from>
      <xdr:col>0</xdr:col>
      <xdr:colOff>171448</xdr:colOff>
      <xdr:row>7</xdr:row>
      <xdr:rowOff>104775</xdr:rowOff>
    </xdr:from>
    <xdr:to>
      <xdr:col>5</xdr:col>
      <xdr:colOff>183448</xdr:colOff>
      <xdr:row>13</xdr:row>
      <xdr:rowOff>47625</xdr:rowOff>
    </xdr:to>
    <xdr:sp macro="" textlink="Base!C11">
      <xdr:nvSpPr>
        <xdr:cNvPr id="18" name="Retângulo: Cantos Arredondados 17">
          <a:extLst>
            <a:ext uri="{FF2B5EF4-FFF2-40B4-BE49-F238E27FC236}">
              <a16:creationId xmlns:a16="http://schemas.microsoft.com/office/drawing/2014/main" id="{CB64DD51-7DF6-4A36-BB06-1DC2062E3E10}"/>
            </a:ext>
          </a:extLst>
        </xdr:cNvPr>
        <xdr:cNvSpPr/>
      </xdr:nvSpPr>
      <xdr:spPr>
        <a:xfrm>
          <a:off x="171448" y="1438275"/>
          <a:ext cx="3060000" cy="1085850"/>
        </a:xfrm>
        <a:prstGeom prst="roundRect">
          <a:avLst>
            <a:gd name="adj" fmla="val 6378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D90D1D85-E751-4BA4-B59E-A7567CAD3015}" type="TxLink">
            <a:rPr lang="en-US" sz="2800" b="0" i="0" u="sng" strike="noStrike">
              <a:solidFill>
                <a:schemeClr val="accent6">
                  <a:lumMod val="10000"/>
                </a:schemeClr>
              </a:solidFill>
              <a:latin typeface="Calibri"/>
              <a:cs typeface="Calibri"/>
            </a:rPr>
            <a:pPr algn="l"/>
            <a:t> R$ 324.000 </a:t>
          </a:fld>
          <a:endParaRPr lang="pt-BR" sz="5400" b="1" u="sng">
            <a:solidFill>
              <a:schemeClr val="accent6">
                <a:lumMod val="10000"/>
              </a:schemeClr>
            </a:solidFill>
          </a:endParaRPr>
        </a:p>
      </xdr:txBody>
    </xdr:sp>
    <xdr:clientData/>
  </xdr:twoCellAnchor>
  <xdr:twoCellAnchor>
    <xdr:from>
      <xdr:col>5</xdr:col>
      <xdr:colOff>238122</xdr:colOff>
      <xdr:row>7</xdr:row>
      <xdr:rowOff>104775</xdr:rowOff>
    </xdr:from>
    <xdr:to>
      <xdr:col>10</xdr:col>
      <xdr:colOff>276225</xdr:colOff>
      <xdr:row>13</xdr:row>
      <xdr:rowOff>47625</xdr:rowOff>
    </xdr:to>
    <xdr:sp macro="" textlink="Base!D11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D902297-0084-41E6-97E1-EB79BD3C94A0}"/>
            </a:ext>
          </a:extLst>
        </xdr:cNvPr>
        <xdr:cNvSpPr/>
      </xdr:nvSpPr>
      <xdr:spPr>
        <a:xfrm>
          <a:off x="3286122" y="1438275"/>
          <a:ext cx="3086103" cy="1085850"/>
        </a:xfrm>
        <a:prstGeom prst="roundRect">
          <a:avLst>
            <a:gd name="adj" fmla="val 5501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EC5A2D8F-3679-4F81-88A7-1BE8825EDE60}" type="TxLink">
            <a:rPr lang="en-US" sz="2800" b="0" i="0" u="sng" strike="noStrike">
              <a:solidFill>
                <a:schemeClr val="accent6">
                  <a:lumMod val="10000"/>
                </a:schemeClr>
              </a:solidFill>
              <a:latin typeface="Calibri"/>
              <a:cs typeface="Calibri"/>
            </a:rPr>
            <a:pPr algn="l"/>
            <a:t> R$ 385.000 </a:t>
          </a:fld>
          <a:endParaRPr lang="pt-BR" sz="5400" b="1" u="sng">
            <a:solidFill>
              <a:schemeClr val="accent6">
                <a:lumMod val="10000"/>
              </a:schemeClr>
            </a:solidFill>
          </a:endParaRPr>
        </a:p>
      </xdr:txBody>
    </xdr:sp>
    <xdr:clientData/>
  </xdr:twoCellAnchor>
  <xdr:twoCellAnchor>
    <xdr:from>
      <xdr:col>0</xdr:col>
      <xdr:colOff>228600</xdr:colOff>
      <xdr:row>7</xdr:row>
      <xdr:rowOff>104775</xdr:rowOff>
    </xdr:from>
    <xdr:to>
      <xdr:col>2</xdr:col>
      <xdr:colOff>161925</xdr:colOff>
      <xdr:row>8</xdr:row>
      <xdr:rowOff>180975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A8FCA7FC-6BF8-47F0-904C-DCBBD095CCEB}"/>
            </a:ext>
          </a:extLst>
        </xdr:cNvPr>
        <xdr:cNvSpPr txBox="1"/>
      </xdr:nvSpPr>
      <xdr:spPr>
        <a:xfrm>
          <a:off x="228600" y="1438275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Total Vendas</a:t>
          </a:r>
        </a:p>
      </xdr:txBody>
    </xdr:sp>
    <xdr:clientData/>
  </xdr:twoCellAnchor>
  <xdr:twoCellAnchor>
    <xdr:from>
      <xdr:col>5</xdr:col>
      <xdr:colOff>257175</xdr:colOff>
      <xdr:row>7</xdr:row>
      <xdr:rowOff>114300</xdr:rowOff>
    </xdr:from>
    <xdr:to>
      <xdr:col>7</xdr:col>
      <xdr:colOff>190500</xdr:colOff>
      <xdr:row>9</xdr:row>
      <xdr:rowOff>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4BC70F3D-9961-4A1E-AFE3-412EF4E5FEB6}"/>
            </a:ext>
          </a:extLst>
        </xdr:cNvPr>
        <xdr:cNvSpPr txBox="1"/>
      </xdr:nvSpPr>
      <xdr:spPr>
        <a:xfrm>
          <a:off x="3305175" y="1447800"/>
          <a:ext cx="11525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Meta</a:t>
          </a:r>
        </a:p>
      </xdr:txBody>
    </xdr:sp>
    <xdr:clientData/>
  </xdr:twoCellAnchor>
  <xdr:twoCellAnchor editAs="oneCell">
    <xdr:from>
      <xdr:col>3</xdr:col>
      <xdr:colOff>342900</xdr:colOff>
      <xdr:row>7</xdr:row>
      <xdr:rowOff>180975</xdr:rowOff>
    </xdr:from>
    <xdr:to>
      <xdr:col>5</xdr:col>
      <xdr:colOff>38100</xdr:colOff>
      <xdr:row>12</xdr:row>
      <xdr:rowOff>142875</xdr:rowOff>
    </xdr:to>
    <xdr:pic>
      <xdr:nvPicPr>
        <xdr:cNvPr id="26" name="Gráfico 25" descr="Dinheiro">
          <a:extLst>
            <a:ext uri="{FF2B5EF4-FFF2-40B4-BE49-F238E27FC236}">
              <a16:creationId xmlns:a16="http://schemas.microsoft.com/office/drawing/2014/main" id="{410275C4-6D0A-401A-8931-8118E553B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71700" y="15144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454800</xdr:colOff>
      <xdr:row>8</xdr:row>
      <xdr:rowOff>26175</xdr:rowOff>
    </xdr:from>
    <xdr:to>
      <xdr:col>10</xdr:col>
      <xdr:colOff>150000</xdr:colOff>
      <xdr:row>12</xdr:row>
      <xdr:rowOff>178575</xdr:rowOff>
    </xdr:to>
    <xdr:pic>
      <xdr:nvPicPr>
        <xdr:cNvPr id="28" name="Gráfico 27" descr="Espiral">
          <a:extLst>
            <a:ext uri="{FF2B5EF4-FFF2-40B4-BE49-F238E27FC236}">
              <a16:creationId xmlns:a16="http://schemas.microsoft.com/office/drawing/2014/main" id="{F2DD3E51-75EA-4705-9EDA-4ECD83C88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331600" y="1550175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314322</xdr:colOff>
      <xdr:row>4</xdr:row>
      <xdr:rowOff>76200</xdr:rowOff>
    </xdr:from>
    <xdr:to>
      <xdr:col>15</xdr:col>
      <xdr:colOff>352425</xdr:colOff>
      <xdr:row>13</xdr:row>
      <xdr:rowOff>38100</xdr:rowOff>
    </xdr:to>
    <xdr:sp macro="" textlink="Base!D11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66FB0AF-583B-43F7-ACA4-DAF1D8146576}"/>
            </a:ext>
          </a:extLst>
        </xdr:cNvPr>
        <xdr:cNvSpPr/>
      </xdr:nvSpPr>
      <xdr:spPr>
        <a:xfrm>
          <a:off x="6410322" y="838200"/>
          <a:ext cx="3086103" cy="1676400"/>
        </a:xfrm>
        <a:prstGeom prst="roundRect">
          <a:avLst>
            <a:gd name="adj" fmla="val 5501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5400" b="1" u="sng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400047</xdr:colOff>
      <xdr:row>4</xdr:row>
      <xdr:rowOff>66675</xdr:rowOff>
    </xdr:from>
    <xdr:to>
      <xdr:col>20</xdr:col>
      <xdr:colOff>438150</xdr:colOff>
      <xdr:row>13</xdr:row>
      <xdr:rowOff>28575</xdr:rowOff>
    </xdr:to>
    <xdr:sp macro="" textlink="Base!D11">
      <xdr:nvSpPr>
        <xdr:cNvPr id="32" name="Retângulo: Cantos Arredondados 31">
          <a:extLst>
            <a:ext uri="{FF2B5EF4-FFF2-40B4-BE49-F238E27FC236}">
              <a16:creationId xmlns:a16="http://schemas.microsoft.com/office/drawing/2014/main" id="{788657C3-FEAA-466B-BB9F-F555DCDDCD5E}"/>
            </a:ext>
          </a:extLst>
        </xdr:cNvPr>
        <xdr:cNvSpPr/>
      </xdr:nvSpPr>
      <xdr:spPr>
        <a:xfrm>
          <a:off x="9544047" y="828675"/>
          <a:ext cx="3086103" cy="1676400"/>
        </a:xfrm>
        <a:prstGeom prst="roundRect">
          <a:avLst>
            <a:gd name="adj" fmla="val 5501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5400" b="1" u="sng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542924</xdr:colOff>
      <xdr:row>3</xdr:row>
      <xdr:rowOff>47625</xdr:rowOff>
    </xdr:from>
    <xdr:to>
      <xdr:col>16</xdr:col>
      <xdr:colOff>561975</xdr:colOff>
      <xdr:row>16</xdr:row>
      <xdr:rowOff>76200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C76A679F-59D4-4342-9F6E-76713BCC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</xdr:row>
      <xdr:rowOff>114300</xdr:rowOff>
    </xdr:from>
    <xdr:to>
      <xdr:col>14</xdr:col>
      <xdr:colOff>390525</xdr:colOff>
      <xdr:row>13</xdr:row>
      <xdr:rowOff>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E47D1A03-0893-49A3-A6CC-48B6F92C4B51}"/>
            </a:ext>
          </a:extLst>
        </xdr:cNvPr>
        <xdr:cNvSpPr txBox="1"/>
      </xdr:nvSpPr>
      <xdr:spPr>
        <a:xfrm>
          <a:off x="7315200" y="2209800"/>
          <a:ext cx="16097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Realizado X Meta</a:t>
          </a:r>
        </a:p>
      </xdr:txBody>
    </xdr:sp>
    <xdr:clientData/>
  </xdr:twoCellAnchor>
  <xdr:twoCellAnchor>
    <xdr:from>
      <xdr:col>14</xdr:col>
      <xdr:colOff>476250</xdr:colOff>
      <xdr:row>3</xdr:row>
      <xdr:rowOff>57150</xdr:rowOff>
    </xdr:from>
    <xdr:to>
      <xdr:col>21</xdr:col>
      <xdr:colOff>495301</xdr:colOff>
      <xdr:row>16</xdr:row>
      <xdr:rowOff>85725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D032555D-3167-4BC2-A295-245FCCCC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504825</xdr:colOff>
      <xdr:row>11</xdr:row>
      <xdr:rowOff>114300</xdr:rowOff>
    </xdr:from>
    <xdr:to>
      <xdr:col>19</xdr:col>
      <xdr:colOff>485775</xdr:colOff>
      <xdr:row>13</xdr:row>
      <xdr:rowOff>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35D07524-762B-47E3-9489-45618773D11B}"/>
            </a:ext>
          </a:extLst>
        </xdr:cNvPr>
        <xdr:cNvSpPr txBox="1"/>
      </xdr:nvSpPr>
      <xdr:spPr>
        <a:xfrm>
          <a:off x="10258425" y="2209800"/>
          <a:ext cx="18097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Projeção</a:t>
          </a:r>
          <a:r>
            <a:rPr lang="pt-BR" sz="1400" b="1" u="sng" baseline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</a:rPr>
            <a:t> de Vendas</a:t>
          </a:r>
          <a:endParaRPr lang="pt-BR" sz="1400" b="1" u="sng">
            <a:ln>
              <a:noFill/>
            </a:ln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57150</xdr:colOff>
      <xdr:row>9</xdr:row>
      <xdr:rowOff>47625</xdr:rowOff>
    </xdr:from>
    <xdr:to>
      <xdr:col>13</xdr:col>
      <xdr:colOff>209550</xdr:colOff>
      <xdr:row>10</xdr:row>
      <xdr:rowOff>9525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5AA863A6-240D-4459-95F2-ACCC8A558C8C}"/>
            </a:ext>
          </a:extLst>
        </xdr:cNvPr>
        <xdr:cNvSpPr/>
      </xdr:nvSpPr>
      <xdr:spPr>
        <a:xfrm>
          <a:off x="7981950" y="1762125"/>
          <a:ext cx="152400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19050</xdr:colOff>
      <xdr:row>9</xdr:row>
      <xdr:rowOff>66675</xdr:rowOff>
    </xdr:from>
    <xdr:to>
      <xdr:col>18</xdr:col>
      <xdr:colOff>171450</xdr:colOff>
      <xdr:row>10</xdr:row>
      <xdr:rowOff>28575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6C08FE2F-4B33-4043-B57B-F8582CF9FF61}"/>
            </a:ext>
          </a:extLst>
        </xdr:cNvPr>
        <xdr:cNvSpPr/>
      </xdr:nvSpPr>
      <xdr:spPr>
        <a:xfrm>
          <a:off x="10991850" y="1781175"/>
          <a:ext cx="152400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180973</xdr:colOff>
      <xdr:row>13</xdr:row>
      <xdr:rowOff>95249</xdr:rowOff>
    </xdr:from>
    <xdr:to>
      <xdr:col>10</xdr:col>
      <xdr:colOff>295275</xdr:colOff>
      <xdr:row>33</xdr:row>
      <xdr:rowOff>66674</xdr:rowOff>
    </xdr:to>
    <xdr:sp macro="" textlink="Base!C11">
      <xdr:nvSpPr>
        <xdr:cNvPr id="42" name="Retângulo: Cantos Arredondados 41">
          <a:extLst>
            <a:ext uri="{FF2B5EF4-FFF2-40B4-BE49-F238E27FC236}">
              <a16:creationId xmlns:a16="http://schemas.microsoft.com/office/drawing/2014/main" id="{B3BEADA0-B931-421D-8088-27C3C4E80CC7}"/>
            </a:ext>
          </a:extLst>
        </xdr:cNvPr>
        <xdr:cNvSpPr/>
      </xdr:nvSpPr>
      <xdr:spPr>
        <a:xfrm>
          <a:off x="180973" y="2571749"/>
          <a:ext cx="6210302" cy="3781425"/>
        </a:xfrm>
        <a:prstGeom prst="roundRect">
          <a:avLst>
            <a:gd name="adj" fmla="val 2020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5400" b="1" u="sng">
            <a:solidFill>
              <a:schemeClr val="accent6">
                <a:lumMod val="10000"/>
              </a:schemeClr>
            </a:solidFill>
          </a:endParaRPr>
        </a:p>
      </xdr:txBody>
    </xdr:sp>
    <xdr:clientData/>
  </xdr:twoCellAnchor>
  <xdr:twoCellAnchor>
    <xdr:from>
      <xdr:col>10</xdr:col>
      <xdr:colOff>352423</xdr:colOff>
      <xdr:row>13</xdr:row>
      <xdr:rowOff>95249</xdr:rowOff>
    </xdr:from>
    <xdr:to>
      <xdr:col>20</xdr:col>
      <xdr:colOff>466725</xdr:colOff>
      <xdr:row>33</xdr:row>
      <xdr:rowOff>66674</xdr:rowOff>
    </xdr:to>
    <xdr:sp macro="" textlink="Base!C11">
      <xdr:nvSpPr>
        <xdr:cNvPr id="43" name="Retângulo: Cantos Arredondados 42">
          <a:extLst>
            <a:ext uri="{FF2B5EF4-FFF2-40B4-BE49-F238E27FC236}">
              <a16:creationId xmlns:a16="http://schemas.microsoft.com/office/drawing/2014/main" id="{6A525BF6-FBC2-4D6E-B565-838E8392E44B}"/>
            </a:ext>
          </a:extLst>
        </xdr:cNvPr>
        <xdr:cNvSpPr/>
      </xdr:nvSpPr>
      <xdr:spPr>
        <a:xfrm>
          <a:off x="6448423" y="2571749"/>
          <a:ext cx="6210302" cy="3781425"/>
        </a:xfrm>
        <a:prstGeom prst="roundRect">
          <a:avLst>
            <a:gd name="adj" fmla="val 2020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5400" b="1" u="sng">
            <a:solidFill>
              <a:schemeClr val="accent6">
                <a:lumMod val="10000"/>
              </a:schemeClr>
            </a:solidFill>
          </a:endParaRPr>
        </a:p>
      </xdr:txBody>
    </xdr:sp>
    <xdr:clientData/>
  </xdr:twoCellAnchor>
  <xdr:twoCellAnchor>
    <xdr:from>
      <xdr:col>0</xdr:col>
      <xdr:colOff>428625</xdr:colOff>
      <xdr:row>14</xdr:row>
      <xdr:rowOff>152399</xdr:rowOff>
    </xdr:from>
    <xdr:to>
      <xdr:col>9</xdr:col>
      <xdr:colOff>561975</xdr:colOff>
      <xdr:row>32</xdr:row>
      <xdr:rowOff>66674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EED4E024-6701-4581-B8AF-59BFF3714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523874</xdr:colOff>
      <xdr:row>14</xdr:row>
      <xdr:rowOff>95250</xdr:rowOff>
    </xdr:from>
    <xdr:to>
      <xdr:col>20</xdr:col>
      <xdr:colOff>266699</xdr:colOff>
      <xdr:row>32</xdr:row>
      <xdr:rowOff>95250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54D33846-A626-454A-BB65-2AA5E302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161925</xdr:colOff>
      <xdr:row>34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6A923B-F9A8-46D0-B719-044B944A2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3" t="3317" r="32444" b="8060"/>
        <a:stretch/>
      </xdr:blipFill>
      <xdr:spPr>
        <a:xfrm>
          <a:off x="0" y="0"/>
          <a:ext cx="12963525" cy="66579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0</xdr:row>
      <xdr:rowOff>47625</xdr:rowOff>
    </xdr:from>
    <xdr:to>
      <xdr:col>20</xdr:col>
      <xdr:colOff>333375</xdr:colOff>
      <xdr:row>33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E9DADAB-0D4F-4881-B0B8-A61C884B7FBF}"/>
            </a:ext>
          </a:extLst>
        </xdr:cNvPr>
        <xdr:cNvSpPr>
          <a:spLocks/>
        </xdr:cNvSpPr>
      </xdr:nvSpPr>
      <xdr:spPr>
        <a:xfrm>
          <a:off x="142875" y="47625"/>
          <a:ext cx="12382500" cy="6391275"/>
        </a:xfrm>
        <a:prstGeom prst="roundRect">
          <a:avLst>
            <a:gd name="adj" fmla="val 1558"/>
          </a:avLst>
        </a:prstGeom>
        <a:solidFill>
          <a:schemeClr val="bg1">
            <a:alpha val="60000"/>
          </a:schemeClr>
        </a:solidFill>
        <a:ln cap="rnd">
          <a:round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323851</xdr:colOff>
      <xdr:row>0</xdr:row>
      <xdr:rowOff>152400</xdr:rowOff>
    </xdr:from>
    <xdr:to>
      <xdr:col>20</xdr:col>
      <xdr:colOff>171450</xdr:colOff>
      <xdr:row>3</xdr:row>
      <xdr:rowOff>104775</xdr:rowOff>
    </xdr:to>
    <xdr:sp macro="" textlink="">
      <xdr:nvSpPr>
        <xdr:cNvPr id="4" name="Retângulo: Cantos Diagonais Recortados 3">
          <a:extLst>
            <a:ext uri="{FF2B5EF4-FFF2-40B4-BE49-F238E27FC236}">
              <a16:creationId xmlns:a16="http://schemas.microsoft.com/office/drawing/2014/main" id="{8F41B064-3790-40D8-A2F9-5B418131428B}"/>
            </a:ext>
          </a:extLst>
        </xdr:cNvPr>
        <xdr:cNvSpPr/>
      </xdr:nvSpPr>
      <xdr:spPr>
        <a:xfrm>
          <a:off x="323851" y="152400"/>
          <a:ext cx="12039599" cy="523875"/>
        </a:xfrm>
        <a:prstGeom prst="snip2DiagRect">
          <a:avLst>
            <a:gd name="adj1" fmla="val 0"/>
            <a:gd name="adj2" fmla="val 13031"/>
          </a:avLst>
        </a:prstGeom>
        <a:gradFill flip="none" rotWithShape="1">
          <a:gsLst>
            <a:gs pos="0">
              <a:schemeClr val="accent1">
                <a:satMod val="103000"/>
                <a:lumMod val="102000"/>
                <a:tint val="94000"/>
              </a:schemeClr>
            </a:gs>
            <a:gs pos="50000">
              <a:schemeClr val="accent1">
                <a:satMod val="110000"/>
                <a:lumMod val="100000"/>
                <a:shade val="100000"/>
              </a:schemeClr>
            </a:gs>
            <a:gs pos="100000">
              <a:schemeClr val="accent1">
                <a:lumMod val="99000"/>
                <a:satMod val="120000"/>
                <a:shade val="78000"/>
              </a:schemeClr>
            </a:gs>
          </a:gsLst>
          <a:lin ang="10800000" scaled="1"/>
          <a:tileRect/>
        </a:gra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bg1">
                  <a:lumMod val="95000"/>
                </a:schemeClr>
              </a:solidFill>
            </a:rPr>
            <a:t>Análise de Perfomance de Vendas</a:t>
          </a:r>
        </a:p>
      </xdr:txBody>
    </xdr:sp>
    <xdr:clientData/>
  </xdr:twoCellAnchor>
  <xdr:twoCellAnchor>
    <xdr:from>
      <xdr:col>0</xdr:col>
      <xdr:colOff>361948</xdr:colOff>
      <xdr:row>7</xdr:row>
      <xdr:rowOff>47626</xdr:rowOff>
    </xdr:from>
    <xdr:to>
      <xdr:col>5</xdr:col>
      <xdr:colOff>85948</xdr:colOff>
      <xdr:row>12</xdr:row>
      <xdr:rowOff>28576</xdr:rowOff>
    </xdr:to>
    <xdr:sp macro="" textlink="Base!C11">
      <xdr:nvSpPr>
        <xdr:cNvPr id="5" name="Retângulo: Cantos Arredondados 4">
          <a:extLst>
            <a:ext uri="{FF2B5EF4-FFF2-40B4-BE49-F238E27FC236}">
              <a16:creationId xmlns:a16="http://schemas.microsoft.com/office/drawing/2014/main" id="{535873D8-3DB0-4650-90B0-886DDE510BE7}"/>
            </a:ext>
          </a:extLst>
        </xdr:cNvPr>
        <xdr:cNvSpPr/>
      </xdr:nvSpPr>
      <xdr:spPr>
        <a:xfrm>
          <a:off x="361948" y="1381126"/>
          <a:ext cx="2772000" cy="933450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fld id="{D16BB809-A89C-480F-9F04-8E93C7337389}" type="TxLink">
            <a:rPr lang="en-US" sz="2800" b="0" i="0" u="sng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l"/>
            <a:t> R$ 324.000 </a:t>
          </a:fld>
          <a:endParaRPr lang="pt-BR" sz="2800" u="sng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371474</xdr:colOff>
      <xdr:row>3</xdr:row>
      <xdr:rowOff>180975</xdr:rowOff>
    </xdr:from>
    <xdr:to>
      <xdr:col>3</xdr:col>
      <xdr:colOff>400050</xdr:colOff>
      <xdr:row>6</xdr:row>
      <xdr:rowOff>114300</xdr:rowOff>
    </xdr:to>
    <xdr:sp macro="" textlink="Base!D4">
      <xdr:nvSpPr>
        <xdr:cNvPr id="6" name="Retângulo: Cantos Arredondados 5">
          <a:extLst>
            <a:ext uri="{FF2B5EF4-FFF2-40B4-BE49-F238E27FC236}">
              <a16:creationId xmlns:a16="http://schemas.microsoft.com/office/drawing/2014/main" id="{C8FF90C9-4E6A-48F7-BDEC-7966F7095B2F}"/>
            </a:ext>
          </a:extLst>
        </xdr:cNvPr>
        <xdr:cNvSpPr/>
      </xdr:nvSpPr>
      <xdr:spPr>
        <a:xfrm>
          <a:off x="371474" y="752475"/>
          <a:ext cx="1857376" cy="504825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fld id="{852400B4-BD9F-40AD-A29D-8F7EB9A95762}" type="TxLink">
            <a:rPr lang="en-US" sz="20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20</a:t>
          </a:fld>
          <a:endParaRPr lang="pt-BR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428624</xdr:colOff>
      <xdr:row>3</xdr:row>
      <xdr:rowOff>180975</xdr:rowOff>
    </xdr:from>
    <xdr:to>
      <xdr:col>6</xdr:col>
      <xdr:colOff>457200</xdr:colOff>
      <xdr:row>6</xdr:row>
      <xdr:rowOff>114300</xdr:rowOff>
    </xdr:to>
    <xdr:sp macro="" textlink="Base!B4">
      <xdr:nvSpPr>
        <xdr:cNvPr id="7" name="Retângulo: Cantos Arredondados 6">
          <a:extLst>
            <a:ext uri="{FF2B5EF4-FFF2-40B4-BE49-F238E27FC236}">
              <a16:creationId xmlns:a16="http://schemas.microsoft.com/office/drawing/2014/main" id="{626514F5-3239-4E46-A14A-6F35BB735039}"/>
            </a:ext>
          </a:extLst>
        </xdr:cNvPr>
        <xdr:cNvSpPr/>
      </xdr:nvSpPr>
      <xdr:spPr>
        <a:xfrm>
          <a:off x="2257424" y="752475"/>
          <a:ext cx="1857376" cy="504825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3F33AA5E-5BE4-477C-9196-67B20D1DDBC0}" type="TxLink">
            <a:rPr lang="en-US" sz="20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19</a:t>
          </a:fld>
          <a:endParaRPr lang="pt-BR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495299</xdr:colOff>
      <xdr:row>3</xdr:row>
      <xdr:rowOff>180975</xdr:rowOff>
    </xdr:from>
    <xdr:to>
      <xdr:col>9</xdr:col>
      <xdr:colOff>523875</xdr:colOff>
      <xdr:row>6</xdr:row>
      <xdr:rowOff>114300</xdr:rowOff>
    </xdr:to>
    <xdr:sp macro="" textlink="Base!D4">
      <xdr:nvSpPr>
        <xdr:cNvPr id="8" name="Retângulo: Cantos Arredondados 7">
          <a:extLst>
            <a:ext uri="{FF2B5EF4-FFF2-40B4-BE49-F238E27FC236}">
              <a16:creationId xmlns:a16="http://schemas.microsoft.com/office/drawing/2014/main" id="{DFF06B59-56BC-4668-BDA6-80CD9924E9CE}"/>
            </a:ext>
          </a:extLst>
        </xdr:cNvPr>
        <xdr:cNvSpPr/>
      </xdr:nvSpPr>
      <xdr:spPr>
        <a:xfrm>
          <a:off x="4152899" y="752475"/>
          <a:ext cx="1857376" cy="504825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r"/>
          <a:fld id="{D655B7CC-B238-4F59-94CD-9F295BEC04D2}" type="TxLink">
            <a:rPr lang="en-US" sz="20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ea typeface="+mn-ea"/>
              <a:cs typeface="Calibri"/>
            </a:rPr>
            <a:pPr marL="0" indent="0" algn="r"/>
            <a:t>20</a:t>
          </a:fld>
          <a:endParaRPr lang="pt-BR" sz="2000" b="1" i="0" u="none" strike="noStrike">
            <a:solidFill>
              <a:schemeClr val="tx1">
                <a:lumMod val="75000"/>
                <a:lumOff val="2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161923</xdr:colOff>
      <xdr:row>7</xdr:row>
      <xdr:rowOff>47626</xdr:rowOff>
    </xdr:from>
    <xdr:to>
      <xdr:col>9</xdr:col>
      <xdr:colOff>495523</xdr:colOff>
      <xdr:row>12</xdr:row>
      <xdr:rowOff>28576</xdr:rowOff>
    </xdr:to>
    <xdr:sp macro="" textlink="Base!D11">
      <xdr:nvSpPr>
        <xdr:cNvPr id="9" name="Retângulo: Cantos Arredondados 8">
          <a:extLst>
            <a:ext uri="{FF2B5EF4-FFF2-40B4-BE49-F238E27FC236}">
              <a16:creationId xmlns:a16="http://schemas.microsoft.com/office/drawing/2014/main" id="{A43F009A-D5A6-4F7A-ACA2-CE8BC1BCF656}"/>
            </a:ext>
          </a:extLst>
        </xdr:cNvPr>
        <xdr:cNvSpPr/>
      </xdr:nvSpPr>
      <xdr:spPr>
        <a:xfrm>
          <a:off x="3209923" y="1381126"/>
          <a:ext cx="2772000" cy="933450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fld id="{15239002-5968-434F-B7D0-3C57609C93FC}" type="TxLink">
            <a:rPr lang="en-US" sz="2800" b="0" i="0" u="sng" strike="noStrike">
              <a:solidFill>
                <a:schemeClr val="accent1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R$ 385.000 </a:t>
          </a:fld>
          <a:endParaRPr lang="pt-BR" sz="2800" b="0" i="0" u="sng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342900</xdr:colOff>
      <xdr:row>7</xdr:row>
      <xdr:rowOff>38100</xdr:rowOff>
    </xdr:from>
    <xdr:to>
      <xdr:col>2</xdr:col>
      <xdr:colOff>533400</xdr:colOff>
      <xdr:row>8</xdr:row>
      <xdr:rowOff>123825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2D8075A-123E-4E96-A586-70303818E98E}"/>
            </a:ext>
          </a:extLst>
        </xdr:cNvPr>
        <xdr:cNvSpPr txBox="1"/>
      </xdr:nvSpPr>
      <xdr:spPr>
        <a:xfrm>
          <a:off x="342900" y="1371600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Total</a:t>
          </a:r>
          <a:r>
            <a:rPr lang="pt-BR" sz="11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Vendas</a:t>
          </a:r>
          <a:endParaRPr lang="pt-BR" sz="11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123825</xdr:colOff>
      <xdr:row>7</xdr:row>
      <xdr:rowOff>28575</xdr:rowOff>
    </xdr:from>
    <xdr:to>
      <xdr:col>7</xdr:col>
      <xdr:colOff>314325</xdr:colOff>
      <xdr:row>8</xdr:row>
      <xdr:rowOff>114300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5224E2-7013-4F40-8C4C-6AB316F0D5B4}"/>
            </a:ext>
          </a:extLst>
        </xdr:cNvPr>
        <xdr:cNvSpPr txBox="1"/>
      </xdr:nvSpPr>
      <xdr:spPr>
        <a:xfrm>
          <a:off x="3171825" y="1362075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Meta</a:t>
          </a:r>
        </a:p>
      </xdr:txBody>
    </xdr:sp>
    <xdr:clientData/>
  </xdr:twoCellAnchor>
  <xdr:twoCellAnchor>
    <xdr:from>
      <xdr:col>0</xdr:col>
      <xdr:colOff>361950</xdr:colOff>
      <xdr:row>4</xdr:row>
      <xdr:rowOff>142875</xdr:rowOff>
    </xdr:from>
    <xdr:to>
      <xdr:col>2</xdr:col>
      <xdr:colOff>552450</xdr:colOff>
      <xdr:row>6</xdr:row>
      <xdr:rowOff>38100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DDC87586-1627-4D6A-8D4F-6DACF08A0529}"/>
            </a:ext>
          </a:extLst>
        </xdr:cNvPr>
        <xdr:cNvSpPr txBox="1"/>
      </xdr:nvSpPr>
      <xdr:spPr>
        <a:xfrm>
          <a:off x="361950" y="904875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Dias</a:t>
          </a:r>
          <a:r>
            <a:rPr lang="pt-BR" sz="11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Uteis Mês</a:t>
          </a:r>
          <a:endParaRPr lang="pt-BR" sz="11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381000</xdr:colOff>
      <xdr:row>4</xdr:row>
      <xdr:rowOff>133350</xdr:rowOff>
    </xdr:from>
    <xdr:to>
      <xdr:col>5</xdr:col>
      <xdr:colOff>571500</xdr:colOff>
      <xdr:row>6</xdr:row>
      <xdr:rowOff>28575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E4AAE19-C968-4AD2-8088-E1466B96B8F9}"/>
            </a:ext>
          </a:extLst>
        </xdr:cNvPr>
        <xdr:cNvSpPr txBox="1"/>
      </xdr:nvSpPr>
      <xdr:spPr>
        <a:xfrm>
          <a:off x="2209800" y="895350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Dias</a:t>
          </a:r>
          <a:r>
            <a:rPr lang="pt-BR" sz="11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Trancorridos</a:t>
          </a:r>
          <a:endParaRPr lang="pt-BR" sz="11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4</xdr:row>
      <xdr:rowOff>133350</xdr:rowOff>
    </xdr:from>
    <xdr:to>
      <xdr:col>9</xdr:col>
      <xdr:colOff>76200</xdr:colOff>
      <xdr:row>6</xdr:row>
      <xdr:rowOff>28575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830E45B-B004-49BB-99B7-435E1420821E}"/>
            </a:ext>
          </a:extLst>
        </xdr:cNvPr>
        <xdr:cNvSpPr txBox="1"/>
      </xdr:nvSpPr>
      <xdr:spPr>
        <a:xfrm>
          <a:off x="4152900" y="895350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Dias</a:t>
          </a:r>
          <a:r>
            <a:rPr lang="pt-BR" sz="11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Restantes</a:t>
          </a:r>
          <a:endParaRPr lang="pt-BR" sz="11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314325</xdr:colOff>
      <xdr:row>7</xdr:row>
      <xdr:rowOff>123825</xdr:rowOff>
    </xdr:from>
    <xdr:to>
      <xdr:col>9</xdr:col>
      <xdr:colOff>466725</xdr:colOff>
      <xdr:row>11</xdr:row>
      <xdr:rowOff>123825</xdr:rowOff>
    </xdr:to>
    <xdr:pic>
      <xdr:nvPicPr>
        <xdr:cNvPr id="15" name="Gráfico 14" descr="Espiral">
          <a:extLst>
            <a:ext uri="{FF2B5EF4-FFF2-40B4-BE49-F238E27FC236}">
              <a16:creationId xmlns:a16="http://schemas.microsoft.com/office/drawing/2014/main" id="{20B5D052-B02F-46EC-BD3F-EEAA0A496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191125" y="14573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502425</xdr:colOff>
      <xdr:row>7</xdr:row>
      <xdr:rowOff>114299</xdr:rowOff>
    </xdr:from>
    <xdr:to>
      <xdr:col>5</xdr:col>
      <xdr:colOff>33300</xdr:colOff>
      <xdr:row>11</xdr:row>
      <xdr:rowOff>102374</xdr:rowOff>
    </xdr:to>
    <xdr:pic>
      <xdr:nvPicPr>
        <xdr:cNvPr id="16" name="Gráfico 15" descr="Dinheiro">
          <a:extLst>
            <a:ext uri="{FF2B5EF4-FFF2-40B4-BE49-F238E27FC236}">
              <a16:creationId xmlns:a16="http://schemas.microsoft.com/office/drawing/2014/main" id="{1A49CF8B-EA13-47A5-9498-0101276EC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331225" y="1447799"/>
          <a:ext cx="750075" cy="750075"/>
        </a:xfrm>
        <a:prstGeom prst="rect">
          <a:avLst/>
        </a:prstGeom>
      </xdr:spPr>
    </xdr:pic>
    <xdr:clientData/>
  </xdr:twoCellAnchor>
  <xdr:twoCellAnchor>
    <xdr:from>
      <xdr:col>9</xdr:col>
      <xdr:colOff>581023</xdr:colOff>
      <xdr:row>4</xdr:row>
      <xdr:rowOff>0</xdr:rowOff>
    </xdr:from>
    <xdr:to>
      <xdr:col>15</xdr:col>
      <xdr:colOff>55423</xdr:colOff>
      <xdr:row>12</xdr:row>
      <xdr:rowOff>38099</xdr:rowOff>
    </xdr:to>
    <xdr:sp macro="" textlink="Base!D11">
      <xdr:nvSpPr>
        <xdr:cNvPr id="17" name="Retângulo: Cantos Arredondados 16">
          <a:extLst>
            <a:ext uri="{FF2B5EF4-FFF2-40B4-BE49-F238E27FC236}">
              <a16:creationId xmlns:a16="http://schemas.microsoft.com/office/drawing/2014/main" id="{8E90E8B6-1B26-4B60-AE59-76E4A7A70199}"/>
            </a:ext>
          </a:extLst>
        </xdr:cNvPr>
        <xdr:cNvSpPr/>
      </xdr:nvSpPr>
      <xdr:spPr>
        <a:xfrm>
          <a:off x="6067423" y="762000"/>
          <a:ext cx="3132000" cy="1562099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2800" b="0" i="0" u="sng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438150</xdr:colOff>
      <xdr:row>2</xdr:row>
      <xdr:rowOff>161925</xdr:rowOff>
    </xdr:from>
    <xdr:to>
      <xdr:col>15</xdr:col>
      <xdr:colOff>104775</xdr:colOff>
      <xdr:row>15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A43AD07-551D-4B5C-8C29-F77B06F2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342900</xdr:colOff>
      <xdr:row>10</xdr:row>
      <xdr:rowOff>161925</xdr:rowOff>
    </xdr:from>
    <xdr:to>
      <xdr:col>13</xdr:col>
      <xdr:colOff>533400</xdr:colOff>
      <xdr:row>12</xdr:row>
      <xdr:rowOff>57150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372B91B7-5E6C-48E1-B714-54E4918874AD}"/>
            </a:ext>
          </a:extLst>
        </xdr:cNvPr>
        <xdr:cNvSpPr txBox="1"/>
      </xdr:nvSpPr>
      <xdr:spPr>
        <a:xfrm>
          <a:off x="7048500" y="2066925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Realizado X Meta</a:t>
          </a:r>
        </a:p>
      </xdr:txBody>
    </xdr:sp>
    <xdr:clientData/>
  </xdr:twoCellAnchor>
  <xdr:twoCellAnchor>
    <xdr:from>
      <xdr:col>15</xdr:col>
      <xdr:colOff>104774</xdr:colOff>
      <xdr:row>4</xdr:row>
      <xdr:rowOff>0</xdr:rowOff>
    </xdr:from>
    <xdr:to>
      <xdr:col>20</xdr:col>
      <xdr:colOff>188774</xdr:colOff>
      <xdr:row>12</xdr:row>
      <xdr:rowOff>38099</xdr:rowOff>
    </xdr:to>
    <xdr:sp macro="" textlink="Base!D11">
      <xdr:nvSpPr>
        <xdr:cNvPr id="20" name="Retângulo: Cantos Arredondados 19">
          <a:extLst>
            <a:ext uri="{FF2B5EF4-FFF2-40B4-BE49-F238E27FC236}">
              <a16:creationId xmlns:a16="http://schemas.microsoft.com/office/drawing/2014/main" id="{86F993B1-FFD7-486F-A3F2-F1F7EE215DAB}"/>
            </a:ext>
          </a:extLst>
        </xdr:cNvPr>
        <xdr:cNvSpPr/>
      </xdr:nvSpPr>
      <xdr:spPr>
        <a:xfrm>
          <a:off x="9248774" y="762000"/>
          <a:ext cx="3132000" cy="1562099"/>
        </a:xfrm>
        <a:prstGeom prst="roundRect">
          <a:avLst>
            <a:gd name="adj" fmla="val 4943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pt-BR" sz="2800" b="0" i="0" u="sng" strike="noStrike">
            <a:solidFill>
              <a:schemeClr val="accent1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219075</xdr:colOff>
      <xdr:row>9</xdr:row>
      <xdr:rowOff>19050</xdr:rowOff>
    </xdr:from>
    <xdr:to>
      <xdr:col>12</xdr:col>
      <xdr:colOff>390525</xdr:colOff>
      <xdr:row>10</xdr:row>
      <xdr:rowOff>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4548A7DA-17DE-4088-9958-C27FA1A4D018}"/>
            </a:ext>
          </a:extLst>
        </xdr:cNvPr>
        <xdr:cNvSpPr/>
      </xdr:nvSpPr>
      <xdr:spPr>
        <a:xfrm>
          <a:off x="7534275" y="1733550"/>
          <a:ext cx="171450" cy="17145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28575</xdr:colOff>
      <xdr:row>10</xdr:row>
      <xdr:rowOff>161925</xdr:rowOff>
    </xdr:from>
    <xdr:to>
      <xdr:col>19</xdr:col>
      <xdr:colOff>219075</xdr:colOff>
      <xdr:row>12</xdr:row>
      <xdr:rowOff>57150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92E76B5-26B3-47AF-969E-161B3591DBCE}"/>
            </a:ext>
          </a:extLst>
        </xdr:cNvPr>
        <xdr:cNvSpPr txBox="1"/>
      </xdr:nvSpPr>
      <xdr:spPr>
        <a:xfrm>
          <a:off x="10391775" y="2066925"/>
          <a:ext cx="14097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chemeClr val="tx1">
                  <a:lumMod val="75000"/>
                  <a:lumOff val="25000"/>
                </a:schemeClr>
              </a:solidFill>
            </a:rPr>
            <a:t>Meta X Projeção</a:t>
          </a:r>
        </a:p>
      </xdr:txBody>
    </xdr:sp>
    <xdr:clientData/>
  </xdr:twoCellAnchor>
  <xdr:twoCellAnchor>
    <xdr:from>
      <xdr:col>0</xdr:col>
      <xdr:colOff>390523</xdr:colOff>
      <xdr:row>12</xdr:row>
      <xdr:rowOff>114301</xdr:rowOff>
    </xdr:from>
    <xdr:to>
      <xdr:col>9</xdr:col>
      <xdr:colOff>514351</xdr:colOff>
      <xdr:row>33</xdr:row>
      <xdr:rowOff>19051</xdr:rowOff>
    </xdr:to>
    <xdr:sp macro="" textlink="Base!C11">
      <xdr:nvSpPr>
        <xdr:cNvPr id="23" name="Retângulo: Cantos Arredondados 22">
          <a:extLst>
            <a:ext uri="{FF2B5EF4-FFF2-40B4-BE49-F238E27FC236}">
              <a16:creationId xmlns:a16="http://schemas.microsoft.com/office/drawing/2014/main" id="{213612F2-5DC0-48BF-9281-BF639304AE2D}"/>
            </a:ext>
          </a:extLst>
        </xdr:cNvPr>
        <xdr:cNvSpPr/>
      </xdr:nvSpPr>
      <xdr:spPr>
        <a:xfrm>
          <a:off x="390523" y="2400301"/>
          <a:ext cx="5610228" cy="3905250"/>
        </a:xfrm>
        <a:prstGeom prst="roundRect">
          <a:avLst>
            <a:gd name="adj" fmla="val 2016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2800" u="sng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85726</xdr:colOff>
      <xdr:row>13</xdr:row>
      <xdr:rowOff>28575</xdr:rowOff>
    </xdr:from>
    <xdr:to>
      <xdr:col>10</xdr:col>
      <xdr:colOff>123826</xdr:colOff>
      <xdr:row>33</xdr:row>
      <xdr:rowOff>95250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E175A14-E4D1-4E0C-91D6-1C59F0701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95250</xdr:colOff>
      <xdr:row>2</xdr:row>
      <xdr:rowOff>180975</xdr:rowOff>
    </xdr:from>
    <xdr:to>
      <xdr:col>20</xdr:col>
      <xdr:colOff>371475</xdr:colOff>
      <xdr:row>16</xdr:row>
      <xdr:rowOff>9525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F7EAFF8-72D1-4BBA-841A-A959998C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600073</xdr:colOff>
      <xdr:row>12</xdr:row>
      <xdr:rowOff>123826</xdr:rowOff>
    </xdr:from>
    <xdr:to>
      <xdr:col>20</xdr:col>
      <xdr:colOff>161925</xdr:colOff>
      <xdr:row>33</xdr:row>
      <xdr:rowOff>28576</xdr:rowOff>
    </xdr:to>
    <xdr:sp macro="" textlink="Base!C11">
      <xdr:nvSpPr>
        <xdr:cNvPr id="26" name="Retângulo: Cantos Arredondados 25">
          <a:extLst>
            <a:ext uri="{FF2B5EF4-FFF2-40B4-BE49-F238E27FC236}">
              <a16:creationId xmlns:a16="http://schemas.microsoft.com/office/drawing/2014/main" id="{B825111F-23BD-4118-B48C-67CAE420AEE6}"/>
            </a:ext>
          </a:extLst>
        </xdr:cNvPr>
        <xdr:cNvSpPr/>
      </xdr:nvSpPr>
      <xdr:spPr>
        <a:xfrm>
          <a:off x="6086473" y="2409826"/>
          <a:ext cx="6267452" cy="3905250"/>
        </a:xfrm>
        <a:prstGeom prst="roundRect">
          <a:avLst>
            <a:gd name="adj" fmla="val 2504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endParaRPr lang="pt-BR" sz="2800" u="sng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419100</xdr:colOff>
      <xdr:row>13</xdr:row>
      <xdr:rowOff>104775</xdr:rowOff>
    </xdr:from>
    <xdr:to>
      <xdr:col>19</xdr:col>
      <xdr:colOff>581025</xdr:colOff>
      <xdr:row>31</xdr:row>
      <xdr:rowOff>47625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D2F2CAE-D7FA-4BDE-9D71-CFD0842C4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447675</xdr:colOff>
      <xdr:row>0</xdr:row>
      <xdr:rowOff>133350</xdr:rowOff>
    </xdr:from>
    <xdr:to>
      <xdr:col>8</xdr:col>
      <xdr:colOff>409575</xdr:colOff>
      <xdr:row>3</xdr:row>
      <xdr:rowOff>133350</xdr:rowOff>
    </xdr:to>
    <xdr:pic>
      <xdr:nvPicPr>
        <xdr:cNvPr id="28" name="Gráfico 27" descr="Espiral">
          <a:extLst>
            <a:ext uri="{FF2B5EF4-FFF2-40B4-BE49-F238E27FC236}">
              <a16:creationId xmlns:a16="http://schemas.microsoft.com/office/drawing/2014/main" id="{0B9C5693-246C-49B9-AF5F-824ADBC0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714875" y="133350"/>
          <a:ext cx="571500" cy="571500"/>
        </a:xfrm>
        <a:prstGeom prst="rect">
          <a:avLst/>
        </a:prstGeom>
      </xdr:spPr>
    </xdr:pic>
    <xdr:clientData/>
  </xdr:twoCellAnchor>
  <xdr:twoCellAnchor>
    <xdr:from>
      <xdr:col>17</xdr:col>
      <xdr:colOff>476250</xdr:colOff>
      <xdr:row>9</xdr:row>
      <xdr:rowOff>19050</xdr:rowOff>
    </xdr:from>
    <xdr:to>
      <xdr:col>18</xdr:col>
      <xdr:colOff>38100</xdr:colOff>
      <xdr:row>10</xdr:row>
      <xdr:rowOff>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B7AF6489-00A1-41C1-A0B6-E2324366F125}"/>
            </a:ext>
          </a:extLst>
        </xdr:cNvPr>
        <xdr:cNvSpPr/>
      </xdr:nvSpPr>
      <xdr:spPr>
        <a:xfrm>
          <a:off x="10839450" y="1733550"/>
          <a:ext cx="171450" cy="17145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3A7AB2-B3CD-4B10-B84C-0876064BC30A}" name="Tabela2" displayName="Tabela2" ref="B11:I16" totalsRowShown="0" headerRowDxfId="9" dataDxfId="8">
  <autoFilter ref="B11:I16" xr:uid="{F1E47945-C1BD-4D36-8CC5-0EF0F24576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511E2FC-E085-4625-A0DB-84579DB2648A}" name="Segmento" dataDxfId="7"/>
    <tableColumn id="2" xr3:uid="{5A30BCCE-E754-41D8-872A-D0F207FAB294}" name="Vendas" dataDxfId="6" dataCellStyle="Moeda"/>
    <tableColumn id="3" xr3:uid="{31FA7AAB-A781-45E0-8577-8EE2BD79F00E}" name="Meta" dataDxfId="5" dataCellStyle="Moeda"/>
    <tableColumn id="4" xr3:uid="{FAE85D5D-86FC-46D8-84CD-2BBFC69B832C}" name="Média Diaria" dataDxfId="4" dataCellStyle="Moeda">
      <calculatedColumnFormula>Tabela2[[#This Row],[Vendas]]/$E$9</calculatedColumnFormula>
    </tableColumn>
    <tableColumn id="5" xr3:uid="{C0B94C5D-F2F8-4C0E-A698-BF6915053C5B}" name="% Atingido" dataDxfId="3" dataCellStyle="Porcentagem">
      <calculatedColumnFormula>Tabela2[[#This Row],[Vendas]]/Tabela2[[#This Row],[Meta]]</calculatedColumnFormula>
    </tableColumn>
    <tableColumn id="6" xr3:uid="{884D16D9-A48E-44A2-8599-4B2179A43A6E}" name="Previsão R$" dataDxfId="2" dataCellStyle="Moeda">
      <calculatedColumnFormula>Tabela2[[#This Row],[Média Diaria]]*$G$9</calculatedColumnFormula>
    </tableColumn>
    <tableColumn id="7" xr3:uid="{8D23B025-5CEE-476B-A1E9-6CC7671E3116}" name="Previsão %" dataDxfId="1">
      <calculatedColumnFormula>Tabela2[[#This Row],[Previsão R$]]/Tabela2[[#This Row],[Meta]]*100</calculatedColumnFormula>
    </tableColumn>
    <tableColumn id="8" xr3:uid="{34DD7593-F109-441C-982D-DA7F751896BA}" name="Semaforo" dataDxfId="0">
      <calculatedColumnFormula>Tabela2[[#This Row],[Previsão %]]</calculatedColumnFormula>
    </tableColumn>
  </tableColumns>
  <tableStyleInfo name="TableStyleLight9" showFirstColumn="1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Azul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AA1B5"/>
      </a:accent1>
      <a:accent2>
        <a:srgbClr val="0ABBB5"/>
      </a:accent2>
      <a:accent3>
        <a:srgbClr val="39CAC6"/>
      </a:accent3>
      <a:accent4>
        <a:srgbClr val="6ADBD9"/>
      </a:accent4>
      <a:accent5>
        <a:srgbClr val="5B9BD5"/>
      </a:accent5>
      <a:accent6>
        <a:srgbClr val="C9FBFA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F278-41CE-44A2-BFFC-CE1D67CB23C5}">
  <dimension ref="A1:Q22"/>
  <sheetViews>
    <sheetView showGridLines="0" zoomScale="120" zoomScaleNormal="120" zoomScalePageLayoutView="130" workbookViewId="0">
      <selection activeCell="H16" sqref="H16"/>
    </sheetView>
  </sheetViews>
  <sheetFormatPr defaultRowHeight="15" x14ac:dyDescent="0.25"/>
  <cols>
    <col min="1" max="1" width="5.42578125" customWidth="1"/>
    <col min="2" max="2" width="18.140625" customWidth="1"/>
    <col min="3" max="3" width="17.28515625" customWidth="1"/>
    <col min="4" max="4" width="15.42578125" customWidth="1"/>
    <col min="5" max="5" width="14.28515625" customWidth="1"/>
    <col min="6" max="6" width="13.85546875" customWidth="1"/>
    <col min="7" max="7" width="18.85546875" customWidth="1"/>
    <col min="8" max="8" width="17.28515625" customWidth="1"/>
    <col min="9" max="9" width="12.7109375" customWidth="1"/>
    <col min="10" max="10" width="3.28515625" customWidth="1"/>
    <col min="11" max="11" width="5.140625" customWidth="1"/>
    <col min="12" max="12" width="3.5703125" customWidth="1"/>
    <col min="13" max="13" width="3.7109375" customWidth="1"/>
    <col min="14" max="14" width="2.5703125" customWidth="1"/>
    <col min="15" max="15" width="2" customWidth="1"/>
    <col min="16" max="16" width="4.42578125" customWidth="1"/>
    <col min="17" max="17" width="1.85546875" customWidth="1"/>
    <col min="18" max="16384" width="9.140625" style="3"/>
  </cols>
  <sheetData>
    <row r="1" spans="1:17" ht="1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15" customHeight="1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ht="15" customHeight="1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7" ht="4.5" customHeight="1" x14ac:dyDescent="0.25">
      <c r="A5" s="2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58" t="s">
        <v>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7" ht="15.75" thickBo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7" x14ac:dyDescent="0.25">
      <c r="A8" s="4"/>
      <c r="B8" s="13" t="s">
        <v>2</v>
      </c>
      <c r="C8" s="14" t="s">
        <v>3</v>
      </c>
      <c r="D8" s="14" t="s">
        <v>4</v>
      </c>
      <c r="E8" s="14" t="s">
        <v>5</v>
      </c>
      <c r="F8" s="14" t="s">
        <v>6</v>
      </c>
      <c r="G8" s="15" t="s">
        <v>21</v>
      </c>
      <c r="H8" s="60" t="s">
        <v>20</v>
      </c>
      <c r="I8" s="61"/>
      <c r="J8" s="4"/>
      <c r="K8" s="4"/>
      <c r="L8" s="4"/>
      <c r="M8" s="4"/>
      <c r="N8" s="4"/>
      <c r="O8" s="4"/>
    </row>
    <row r="9" spans="1:17" x14ac:dyDescent="0.25">
      <c r="A9" s="4"/>
      <c r="B9" s="16">
        <f ca="1">EOMONTH(TODAY(),-1)+1</f>
        <v>41882</v>
      </c>
      <c r="C9" s="16">
        <f ca="1">TODAY()</f>
        <v>41908</v>
      </c>
      <c r="D9" s="16">
        <f ca="1">EOMONTH(B9,0)</f>
        <v>41911</v>
      </c>
      <c r="E9" s="17">
        <f ca="1">NETWORKDAYS(B9,C9)</f>
        <v>19</v>
      </c>
      <c r="F9" s="17">
        <f ca="1">G9-E9</f>
        <v>1</v>
      </c>
      <c r="G9" s="17">
        <f ca="1">NETWORKDAYS(B9,D9)</f>
        <v>20</v>
      </c>
      <c r="H9" s="62">
        <f ca="1">H16</f>
        <v>88.585099111414905</v>
      </c>
      <c r="I9" s="63"/>
      <c r="J9" s="4"/>
      <c r="K9" s="4"/>
      <c r="L9" s="4"/>
      <c r="M9" s="4"/>
      <c r="N9" s="4"/>
      <c r="O9" s="4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7" x14ac:dyDescent="0.25">
      <c r="A11" s="4"/>
      <c r="B11" s="12" t="s">
        <v>7</v>
      </c>
      <c r="C11" s="18" t="s">
        <v>19</v>
      </c>
      <c r="D11" s="18" t="s">
        <v>12</v>
      </c>
      <c r="E11" s="12" t="s">
        <v>13</v>
      </c>
      <c r="F11" s="12" t="s">
        <v>14</v>
      </c>
      <c r="G11" s="12" t="s">
        <v>15</v>
      </c>
      <c r="H11" s="12" t="s">
        <v>16</v>
      </c>
      <c r="I11" s="12" t="s">
        <v>17</v>
      </c>
      <c r="J11" s="4"/>
      <c r="K11" s="4"/>
      <c r="L11" s="4"/>
      <c r="M11" s="4"/>
      <c r="N11" s="4"/>
      <c r="O11" s="4"/>
    </row>
    <row r="12" spans="1:17" x14ac:dyDescent="0.25">
      <c r="A12" s="4"/>
      <c r="B12" s="4" t="s">
        <v>8</v>
      </c>
      <c r="C12" s="20">
        <v>90000</v>
      </c>
      <c r="D12" s="20">
        <v>100000</v>
      </c>
      <c r="E12" s="5">
        <f ca="1">Tabela2[[#This Row],[Vendas]]/$E$9</f>
        <v>4736.8421052631575</v>
      </c>
      <c r="F12" s="6">
        <f>Tabela2[[#This Row],[Vendas]]/Tabela2[[#This Row],[Meta]]</f>
        <v>0.9</v>
      </c>
      <c r="G12" s="5">
        <f ca="1">Tabela2[[#This Row],[Média Diaria]]*$G$9</f>
        <v>94736.842105263146</v>
      </c>
      <c r="H12" s="7">
        <f ca="1">Tabela2[[#This Row],[Previsão R$]]/Tabela2[[#This Row],[Meta]]*100</f>
        <v>94.736842105263136</v>
      </c>
      <c r="I12" s="21">
        <f ca="1">Tabela2[[#This Row],[Previsão %]]</f>
        <v>94.736842105263136</v>
      </c>
      <c r="J12" s="4"/>
      <c r="K12" s="4"/>
      <c r="L12" s="4"/>
      <c r="M12" s="4"/>
      <c r="N12" s="4"/>
      <c r="O12" s="4"/>
    </row>
    <row r="13" spans="1:17" x14ac:dyDescent="0.25">
      <c r="A13" s="4"/>
      <c r="B13" s="4" t="s">
        <v>9</v>
      </c>
      <c r="C13" s="20">
        <v>134000</v>
      </c>
      <c r="D13" s="20">
        <v>150000</v>
      </c>
      <c r="E13" s="5">
        <f ca="1">Tabela2[[#This Row],[Vendas]]/$E$9</f>
        <v>7052.6315789473683</v>
      </c>
      <c r="F13" s="6">
        <f>Tabela2[[#This Row],[Vendas]]/Tabela2[[#This Row],[Meta]]</f>
        <v>0.89333333333333331</v>
      </c>
      <c r="G13" s="5">
        <f ca="1">Tabela2[[#This Row],[Média Diaria]]*$G$9</f>
        <v>141052.63157894736</v>
      </c>
      <c r="H13" s="7">
        <f ca="1">Tabela2[[#This Row],[Previsão R$]]/Tabela2[[#This Row],[Meta]]*100</f>
        <v>94.035087719298232</v>
      </c>
      <c r="I13" s="21">
        <f ca="1">Tabela2[[#This Row],[Previsão %]]</f>
        <v>94.035087719298232</v>
      </c>
      <c r="J13" s="4"/>
      <c r="K13" s="4"/>
      <c r="L13" s="4"/>
      <c r="M13" s="4"/>
      <c r="N13" s="4"/>
      <c r="O13" s="4"/>
    </row>
    <row r="14" spans="1:17" x14ac:dyDescent="0.25">
      <c r="A14" s="4"/>
      <c r="B14" s="4" t="s">
        <v>10</v>
      </c>
      <c r="C14" s="20">
        <v>51000</v>
      </c>
      <c r="D14" s="20">
        <v>70000</v>
      </c>
      <c r="E14" s="5">
        <f ca="1">Tabela2[[#This Row],[Vendas]]/$E$9</f>
        <v>2684.2105263157896</v>
      </c>
      <c r="F14" s="6">
        <f>Tabela2[[#This Row],[Vendas]]/Tabela2[[#This Row],[Meta]]</f>
        <v>0.72857142857142854</v>
      </c>
      <c r="G14" s="5">
        <f ca="1">Tabela2[[#This Row],[Média Diaria]]*$G$9</f>
        <v>53684.210526315794</v>
      </c>
      <c r="H14" s="7">
        <f ca="1">Tabela2[[#This Row],[Previsão R$]]/Tabela2[[#This Row],[Meta]]*100</f>
        <v>76.69172932330828</v>
      </c>
      <c r="I14" s="21">
        <f ca="1">Tabela2[[#This Row],[Previsão %]]</f>
        <v>76.69172932330828</v>
      </c>
      <c r="J14" s="4"/>
      <c r="K14" s="4"/>
      <c r="L14" s="4"/>
      <c r="M14" s="4"/>
      <c r="N14" s="4"/>
      <c r="O14" s="4"/>
    </row>
    <row r="15" spans="1:17" x14ac:dyDescent="0.25">
      <c r="A15" s="4"/>
      <c r="B15" s="4" t="s">
        <v>11</v>
      </c>
      <c r="C15" s="20">
        <v>49000</v>
      </c>
      <c r="D15" s="20">
        <v>65000</v>
      </c>
      <c r="E15" s="5">
        <f ca="1">Tabela2[[#This Row],[Vendas]]/$E$9</f>
        <v>2578.9473684210525</v>
      </c>
      <c r="F15" s="6">
        <f>Tabela2[[#This Row],[Vendas]]/Tabela2[[#This Row],[Meta]]</f>
        <v>0.75384615384615383</v>
      </c>
      <c r="G15" s="5">
        <f ca="1">Tabela2[[#This Row],[Média Diaria]]*$G$9</f>
        <v>51578.947368421053</v>
      </c>
      <c r="H15" s="7">
        <f ca="1">Tabela2[[#This Row],[Previsão R$]]/Tabela2[[#This Row],[Meta]]*100</f>
        <v>79.352226720647778</v>
      </c>
      <c r="I15" s="21">
        <f ca="1">Tabela2[[#This Row],[Previsão %]]</f>
        <v>79.352226720647778</v>
      </c>
      <c r="J15" s="4"/>
      <c r="K15" s="4"/>
      <c r="L15" s="4"/>
      <c r="M15" s="4"/>
      <c r="N15" s="4"/>
      <c r="O15" s="4"/>
    </row>
    <row r="16" spans="1:17" x14ac:dyDescent="0.25">
      <c r="A16" s="4"/>
      <c r="B16" s="8" t="s">
        <v>18</v>
      </c>
      <c r="C16" s="9">
        <f>SUM(C12:C15)</f>
        <v>324000</v>
      </c>
      <c r="D16" s="9">
        <f>SUM(D12:D15)</f>
        <v>385000</v>
      </c>
      <c r="E16" s="9">
        <f ca="1">Tabela2[[#This Row],[Vendas]]/$E$9</f>
        <v>17052.63157894737</v>
      </c>
      <c r="F16" s="10">
        <f>Tabela2[[#This Row],[Vendas]]/Tabela2[[#This Row],[Meta]]</f>
        <v>0.84155844155844151</v>
      </c>
      <c r="G16" s="9">
        <f ca="1">Tabela2[[#This Row],[Média Diaria]]*$G$9</f>
        <v>341052.63157894742</v>
      </c>
      <c r="H16" s="11">
        <f ca="1">Tabela2[[#This Row],[Previsão R$]]/Tabela2[[#This Row],[Meta]]*100</f>
        <v>88.585099111414905</v>
      </c>
      <c r="I16" s="22">
        <f ca="1">Tabela2[[#This Row],[Previsão %]]</f>
        <v>88.585099111414905</v>
      </c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1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</sheetData>
  <mergeCells count="4">
    <mergeCell ref="A6:P6"/>
    <mergeCell ref="A1:Q4"/>
    <mergeCell ref="H8:I8"/>
    <mergeCell ref="H9:I9"/>
  </mergeCells>
  <conditionalFormatting sqref="H12:H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{FA4AD72C-5288-4BEC-9162-26D18C15DB41}</x14:id>
        </ext>
      </extLst>
    </cfRule>
  </conditionalFormatting>
  <conditionalFormatting sqref="I12:I16">
    <cfRule type="iconSet" priority="2">
      <iconSet showValue="0">
        <cfvo type="percent" val="0"/>
        <cfvo type="num" val="66"/>
        <cfvo type="num" val="100"/>
      </iconSet>
    </cfRule>
  </conditionalFormatting>
  <conditionalFormatting sqref="H9:I9">
    <cfRule type="iconSet" priority="1">
      <iconSet iconSet="3Symbols" showValue="0">
        <cfvo type="percent" val="0"/>
        <cfvo type="num" val="66"/>
        <cfvo type="num" val="10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4AD72C-5288-4BEC-9162-26D18C15D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BADF-9291-42C6-8163-9EB01CF985FF}">
  <dimension ref="B2:F23"/>
  <sheetViews>
    <sheetView showGridLines="0" zoomScale="130" zoomScaleNormal="130" workbookViewId="0">
      <selection activeCell="B9" sqref="B9"/>
    </sheetView>
  </sheetViews>
  <sheetFormatPr defaultRowHeight="15" x14ac:dyDescent="0.25"/>
  <cols>
    <col min="2" max="2" width="57.28515625" bestFit="1" customWidth="1"/>
    <col min="3" max="3" width="15.28515625" bestFit="1" customWidth="1"/>
  </cols>
  <sheetData>
    <row r="2" spans="2:6" ht="18" thickBot="1" x14ac:dyDescent="0.35">
      <c r="B2" s="23" t="s">
        <v>22</v>
      </c>
      <c r="C2" s="23"/>
      <c r="D2" s="23" t="s">
        <v>23</v>
      </c>
      <c r="E2" s="64" t="s">
        <v>24</v>
      </c>
      <c r="F2" s="64"/>
    </row>
    <row r="3" spans="2:6" ht="15.75" thickTop="1" x14ac:dyDescent="0.25">
      <c r="B3" s="50" t="s">
        <v>32</v>
      </c>
      <c r="C3" s="50"/>
      <c r="E3" s="24"/>
      <c r="F3" s="24"/>
    </row>
    <row r="4" spans="2:6" x14ac:dyDescent="0.25">
      <c r="B4" s="50" t="s">
        <v>67</v>
      </c>
      <c r="C4" s="50"/>
      <c r="D4" s="24"/>
      <c r="E4" s="24"/>
      <c r="F4" s="24"/>
    </row>
    <row r="5" spans="2:6" ht="18" thickBot="1" x14ac:dyDescent="0.35">
      <c r="B5" s="23" t="s">
        <v>25</v>
      </c>
      <c r="C5" s="23" t="s">
        <v>26</v>
      </c>
      <c r="D5" s="23"/>
      <c r="E5" s="24"/>
      <c r="F5" s="24"/>
    </row>
    <row r="6" spans="2:6" ht="15.75" thickTop="1" x14ac:dyDescent="0.25">
      <c r="B6" s="24" t="s">
        <v>33</v>
      </c>
      <c r="C6" s="24" t="s">
        <v>27</v>
      </c>
      <c r="D6" s="24"/>
      <c r="E6" s="24"/>
      <c r="F6" s="24"/>
    </row>
    <row r="7" spans="2:6" x14ac:dyDescent="0.25">
      <c r="B7" s="24" t="s">
        <v>34</v>
      </c>
      <c r="C7" s="24" t="s">
        <v>27</v>
      </c>
      <c r="D7" s="24"/>
      <c r="E7" s="24"/>
      <c r="F7" s="24"/>
    </row>
    <row r="8" spans="2:6" x14ac:dyDescent="0.25">
      <c r="B8" s="24" t="s">
        <v>36</v>
      </c>
      <c r="C8" s="24" t="s">
        <v>35</v>
      </c>
      <c r="D8" s="24"/>
      <c r="E8" s="24"/>
      <c r="F8" s="24"/>
    </row>
    <row r="9" spans="2:6" x14ac:dyDescent="0.25">
      <c r="B9" s="24" t="s">
        <v>37</v>
      </c>
      <c r="C9" s="24" t="s">
        <v>35</v>
      </c>
      <c r="D9" s="25"/>
      <c r="E9" s="24"/>
      <c r="F9" s="24"/>
    </row>
    <row r="10" spans="2:6" x14ac:dyDescent="0.25">
      <c r="B10" s="25" t="s">
        <v>63</v>
      </c>
      <c r="C10" s="25" t="s">
        <v>27</v>
      </c>
      <c r="D10" s="25"/>
      <c r="E10" s="24"/>
      <c r="F10" s="24"/>
    </row>
    <row r="11" spans="2:6" x14ac:dyDescent="0.25">
      <c r="B11" s="25" t="s">
        <v>64</v>
      </c>
      <c r="C11" s="25" t="s">
        <v>27</v>
      </c>
      <c r="E11" s="24"/>
      <c r="F11" s="24"/>
    </row>
    <row r="12" spans="2:6" x14ac:dyDescent="0.25">
      <c r="B12" s="25" t="s">
        <v>65</v>
      </c>
      <c r="C12" s="25" t="s">
        <v>27</v>
      </c>
      <c r="E12" s="24"/>
      <c r="F12" s="24"/>
    </row>
    <row r="13" spans="2:6" x14ac:dyDescent="0.25">
      <c r="E13" s="24"/>
      <c r="F13" s="24"/>
    </row>
    <row r="14" spans="2:6" ht="18" thickBot="1" x14ac:dyDescent="0.35">
      <c r="B14" s="23" t="s">
        <v>28</v>
      </c>
      <c r="C14" s="23"/>
      <c r="D14" s="23"/>
      <c r="E14" s="24"/>
      <c r="F14" s="24"/>
    </row>
    <row r="15" spans="2:6" ht="15.75" thickTop="1" x14ac:dyDescent="0.25">
      <c r="B15" s="24" t="s">
        <v>57</v>
      </c>
      <c r="C15" s="24" t="s">
        <v>38</v>
      </c>
      <c r="D15" s="24"/>
      <c r="E15" s="24"/>
      <c r="F15" s="24"/>
    </row>
    <row r="16" spans="2:6" x14ac:dyDescent="0.25">
      <c r="B16" s="24" t="s">
        <v>68</v>
      </c>
      <c r="C16" s="24" t="s">
        <v>61</v>
      </c>
      <c r="D16" s="24"/>
      <c r="E16" s="24"/>
      <c r="F16" s="24"/>
    </row>
    <row r="17" spans="2:6" x14ac:dyDescent="0.25">
      <c r="B17" s="24"/>
      <c r="C17" s="24"/>
      <c r="D17" s="24"/>
      <c r="E17" s="24"/>
      <c r="F17" s="24"/>
    </row>
    <row r="18" spans="2:6" ht="18" thickBot="1" x14ac:dyDescent="0.35">
      <c r="B18" s="23" t="s">
        <v>29</v>
      </c>
      <c r="C18" s="23"/>
      <c r="D18" s="23"/>
      <c r="E18" s="24"/>
      <c r="F18" s="24"/>
    </row>
    <row r="19" spans="2:6" ht="15.75" thickTop="1" x14ac:dyDescent="0.25">
      <c r="B19" s="24" t="s">
        <v>39</v>
      </c>
      <c r="C19" s="24"/>
      <c r="D19" s="24"/>
      <c r="E19" s="24"/>
      <c r="F19" s="24"/>
    </row>
    <row r="20" spans="2:6" x14ac:dyDescent="0.25">
      <c r="B20" s="24" t="s">
        <v>30</v>
      </c>
      <c r="C20" s="24"/>
      <c r="D20" s="24"/>
      <c r="E20" s="24"/>
      <c r="F20" s="24"/>
    </row>
    <row r="21" spans="2:6" x14ac:dyDescent="0.25">
      <c r="B21" s="24"/>
      <c r="C21" s="24"/>
      <c r="D21" s="24"/>
    </row>
    <row r="22" spans="2:6" ht="18" thickBot="1" x14ac:dyDescent="0.35">
      <c r="B22" s="23" t="s">
        <v>31</v>
      </c>
      <c r="C22" s="23"/>
      <c r="D22" s="23"/>
    </row>
    <row r="23" spans="2:6" ht="15.75" thickTop="1" x14ac:dyDescent="0.25">
      <c r="B23" s="24" t="s">
        <v>40</v>
      </c>
      <c r="C23" s="24"/>
      <c r="D23" s="24"/>
    </row>
  </sheetData>
  <mergeCells count="1">
    <mergeCell ref="E2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179F-76DB-4AC4-B853-11A1FFDDD5AA}">
  <dimension ref="B3:P26"/>
  <sheetViews>
    <sheetView showGridLines="0" topLeftCell="A7" workbookViewId="0">
      <selection activeCell="B23" sqref="B23:D26"/>
    </sheetView>
  </sheetViews>
  <sheetFormatPr defaultRowHeight="15" x14ac:dyDescent="0.25"/>
  <cols>
    <col min="1" max="1" width="5" customWidth="1"/>
    <col min="2" max="2" width="16.42578125" customWidth="1"/>
    <col min="3" max="3" width="14.28515625" bestFit="1" customWidth="1"/>
    <col min="4" max="4" width="14.85546875" bestFit="1" customWidth="1"/>
    <col min="5" max="5" width="15.42578125" customWidth="1"/>
    <col min="6" max="6" width="12.140625" bestFit="1" customWidth="1"/>
    <col min="7" max="7" width="12.5703125" bestFit="1" customWidth="1"/>
    <col min="8" max="8" width="12.140625" bestFit="1" customWidth="1"/>
    <col min="9" max="9" width="9.28515625" bestFit="1" customWidth="1"/>
    <col min="10" max="10" width="4.85546875" customWidth="1"/>
    <col min="11" max="11" width="14" customWidth="1"/>
    <col min="12" max="12" width="12.5703125" bestFit="1" customWidth="1"/>
    <col min="13" max="13" width="8.28515625" customWidth="1"/>
    <col min="14" max="14" width="3.85546875" customWidth="1"/>
    <col min="15" max="15" width="13.42578125" customWidth="1"/>
    <col min="16" max="16" width="14.28515625" customWidth="1"/>
  </cols>
  <sheetData>
    <row r="3" spans="2:16" x14ac:dyDescent="0.25">
      <c r="B3" s="27" t="str">
        <f>Dados!E8</f>
        <v>Dias Corridos</v>
      </c>
      <c r="C3" s="27" t="str">
        <f>Dados!F8</f>
        <v>Dias Restantes</v>
      </c>
      <c r="D3" s="27" t="str">
        <f>Dados!G8</f>
        <v>Total Dias Uteis</v>
      </c>
    </row>
    <row r="4" spans="2:16" x14ac:dyDescent="0.25">
      <c r="B4" s="26">
        <f ca="1">Dados!E9</f>
        <v>19</v>
      </c>
      <c r="C4" s="26">
        <f ca="1">Dados!F9</f>
        <v>1</v>
      </c>
      <c r="D4" s="26">
        <f ca="1">Dados!G9</f>
        <v>20</v>
      </c>
    </row>
    <row r="6" spans="2:16" ht="24.75" customHeight="1" x14ac:dyDescent="0.25">
      <c r="B6" s="36" t="str">
        <f>Dados!B11</f>
        <v>Segmento</v>
      </c>
      <c r="C6" s="36" t="str">
        <f>Dados!C11</f>
        <v>Vendas</v>
      </c>
      <c r="D6" s="36" t="str">
        <f>Dados!D11</f>
        <v>Meta</v>
      </c>
      <c r="E6" s="36" t="str">
        <f>Dados!E11</f>
        <v>Média Diaria</v>
      </c>
      <c r="F6" s="36" t="str">
        <f>Dados!F11</f>
        <v>% Atingido</v>
      </c>
      <c r="G6" s="36" t="str">
        <f>Dados!G11</f>
        <v>Previsão R$</v>
      </c>
      <c r="H6" s="36" t="str">
        <f>Dados!H11</f>
        <v>Previsão %</v>
      </c>
      <c r="I6" s="36" t="str">
        <f>Dados!I11</f>
        <v>Semaforo</v>
      </c>
      <c r="J6" s="37"/>
      <c r="K6" s="66" t="s">
        <v>41</v>
      </c>
      <c r="L6" s="66"/>
      <c r="M6" s="37"/>
      <c r="N6" s="37"/>
      <c r="O6" s="66" t="s">
        <v>51</v>
      </c>
      <c r="P6" s="66"/>
    </row>
    <row r="7" spans="2:16" x14ac:dyDescent="0.25">
      <c r="B7" s="26" t="str">
        <f>Dados!B12</f>
        <v>Alimentos</v>
      </c>
      <c r="C7" s="26">
        <f>Dados!C12</f>
        <v>90000</v>
      </c>
      <c r="D7" s="26">
        <f>Dados!D12</f>
        <v>100000</v>
      </c>
      <c r="E7" s="51">
        <f ca="1">Dados!E12</f>
        <v>4736.8421052631575</v>
      </c>
      <c r="F7" s="51">
        <f>Dados!F12</f>
        <v>0.9</v>
      </c>
      <c r="G7" s="51">
        <f ca="1">Dados!G12</f>
        <v>94736.842105263146</v>
      </c>
      <c r="H7" s="51">
        <f ca="1">Dados!H12</f>
        <v>94.736842105263136</v>
      </c>
      <c r="I7" s="51">
        <f ca="1">Dados!I12</f>
        <v>94.736842105263136</v>
      </c>
      <c r="K7" s="33" t="s">
        <v>44</v>
      </c>
      <c r="L7" s="34" t="s">
        <v>52</v>
      </c>
      <c r="O7" s="28" t="s">
        <v>44</v>
      </c>
      <c r="P7" s="29" t="s">
        <v>52</v>
      </c>
    </row>
    <row r="8" spans="2:16" x14ac:dyDescent="0.25">
      <c r="B8" s="26" t="str">
        <f>Dados!B13</f>
        <v>Eletronicos</v>
      </c>
      <c r="C8" s="26">
        <f>Dados!C13</f>
        <v>134000</v>
      </c>
      <c r="D8" s="26">
        <f>Dados!D13</f>
        <v>150000</v>
      </c>
      <c r="E8" s="51">
        <f ca="1">Dados!E13</f>
        <v>7052.6315789473683</v>
      </c>
      <c r="F8" s="51">
        <f>Dados!F13</f>
        <v>0.89333333333333331</v>
      </c>
      <c r="G8" s="51">
        <f ca="1">Dados!G13</f>
        <v>141052.63157894736</v>
      </c>
      <c r="H8" s="51">
        <f ca="1">Dados!H13</f>
        <v>94.035087719298232</v>
      </c>
      <c r="I8" s="51">
        <f ca="1">Dados!I13</f>
        <v>94.035087719298232</v>
      </c>
      <c r="K8" s="32" t="s">
        <v>42</v>
      </c>
      <c r="L8" s="32">
        <v>15</v>
      </c>
      <c r="O8" s="26" t="s">
        <v>42</v>
      </c>
      <c r="P8" s="26">
        <v>15</v>
      </c>
    </row>
    <row r="9" spans="2:16" x14ac:dyDescent="0.25">
      <c r="B9" s="26" t="str">
        <f>Dados!B14</f>
        <v>Bebidas</v>
      </c>
      <c r="C9" s="26">
        <f>Dados!C14</f>
        <v>51000</v>
      </c>
      <c r="D9" s="26">
        <f>Dados!D14</f>
        <v>70000</v>
      </c>
      <c r="E9" s="51">
        <f ca="1">Dados!E14</f>
        <v>2684.2105263157896</v>
      </c>
      <c r="F9" s="51">
        <f>Dados!F14</f>
        <v>0.72857142857142854</v>
      </c>
      <c r="G9" s="51">
        <f ca="1">Dados!G14</f>
        <v>53684.210526315794</v>
      </c>
      <c r="H9" s="51">
        <f ca="1">Dados!H14</f>
        <v>76.69172932330828</v>
      </c>
      <c r="I9" s="51">
        <f ca="1">Dados!I14</f>
        <v>76.69172932330828</v>
      </c>
      <c r="K9" s="26" t="s">
        <v>45</v>
      </c>
      <c r="L9" s="26">
        <v>35</v>
      </c>
      <c r="O9" s="26" t="s">
        <v>45</v>
      </c>
      <c r="P9" s="26">
        <v>35</v>
      </c>
    </row>
    <row r="10" spans="2:16" x14ac:dyDescent="0.25">
      <c r="B10" s="26" t="str">
        <f>Dados!B15</f>
        <v>Higiene</v>
      </c>
      <c r="C10" s="26">
        <f>Dados!C15</f>
        <v>49000</v>
      </c>
      <c r="D10" s="26">
        <f>Dados!D15</f>
        <v>65000</v>
      </c>
      <c r="E10" s="51">
        <f ca="1">Dados!E15</f>
        <v>2578.9473684210525</v>
      </c>
      <c r="F10" s="51">
        <f>Dados!F15</f>
        <v>0.75384615384615383</v>
      </c>
      <c r="G10" s="51">
        <f ca="1">Dados!G15</f>
        <v>51578.947368421053</v>
      </c>
      <c r="H10" s="51">
        <f ca="1">Dados!H15</f>
        <v>79.352226720647778</v>
      </c>
      <c r="I10" s="51">
        <f ca="1">Dados!I15</f>
        <v>79.352226720647778</v>
      </c>
      <c r="K10" s="26" t="s">
        <v>43</v>
      </c>
      <c r="L10" s="26">
        <v>30</v>
      </c>
      <c r="O10" s="26" t="s">
        <v>43</v>
      </c>
      <c r="P10" s="26">
        <v>30</v>
      </c>
    </row>
    <row r="11" spans="2:16" x14ac:dyDescent="0.25">
      <c r="B11" s="55" t="str">
        <f>Dados!B16</f>
        <v>Geral</v>
      </c>
      <c r="C11" s="57">
        <f>Dados!C16</f>
        <v>324000</v>
      </c>
      <c r="D11" s="57">
        <f>Dados!D16</f>
        <v>385000</v>
      </c>
      <c r="E11" s="56">
        <f ca="1">Dados!E16</f>
        <v>17052.63157894737</v>
      </c>
      <c r="F11" s="56">
        <f>Dados!F16</f>
        <v>0.84155844155844151</v>
      </c>
      <c r="G11" s="56">
        <f ca="1">Dados!G16</f>
        <v>341052.63157894742</v>
      </c>
      <c r="H11" s="56">
        <f ca="1">Dados!H16</f>
        <v>88.585099111414905</v>
      </c>
      <c r="I11" s="56">
        <f ca="1">Dados!I16</f>
        <v>88.585099111414905</v>
      </c>
      <c r="K11" s="26" t="s">
        <v>46</v>
      </c>
      <c r="L11" s="26">
        <v>20</v>
      </c>
      <c r="O11" s="26" t="s">
        <v>46</v>
      </c>
      <c r="P11" s="26">
        <v>20</v>
      </c>
    </row>
    <row r="12" spans="2:16" x14ac:dyDescent="0.25">
      <c r="K12" s="35" t="s">
        <v>53</v>
      </c>
      <c r="L12" s="26">
        <v>30</v>
      </c>
      <c r="O12" s="35" t="s">
        <v>53</v>
      </c>
      <c r="P12" s="26">
        <v>30</v>
      </c>
    </row>
    <row r="13" spans="2:16" x14ac:dyDescent="0.25">
      <c r="K13" s="26" t="s">
        <v>47</v>
      </c>
      <c r="L13" s="26">
        <v>70</v>
      </c>
      <c r="O13" s="26" t="s">
        <v>47</v>
      </c>
      <c r="P13" s="26">
        <v>70</v>
      </c>
    </row>
    <row r="14" spans="2:16" x14ac:dyDescent="0.25">
      <c r="B14" s="65" t="s">
        <v>66</v>
      </c>
      <c r="C14" s="65"/>
      <c r="D14" s="67"/>
      <c r="E14" s="67"/>
      <c r="F14" s="38"/>
      <c r="H14" s="41"/>
    </row>
    <row r="15" spans="2:16" ht="24.75" customHeight="1" x14ac:dyDescent="0.25">
      <c r="B15" s="39" t="s">
        <v>7</v>
      </c>
      <c r="C15" s="53" t="s">
        <v>44</v>
      </c>
      <c r="D15" s="39" t="s">
        <v>54</v>
      </c>
      <c r="E15" s="39" t="s">
        <v>55</v>
      </c>
      <c r="F15" s="53" t="s">
        <v>56</v>
      </c>
      <c r="G15" s="39" t="s">
        <v>69</v>
      </c>
    </row>
    <row r="16" spans="2:16" x14ac:dyDescent="0.25">
      <c r="B16" s="26" t="str">
        <f>B7</f>
        <v>Alimentos</v>
      </c>
      <c r="C16" s="47">
        <v>5</v>
      </c>
      <c r="D16" s="45">
        <f>100/D7*C7</f>
        <v>90</v>
      </c>
      <c r="E16" s="52">
        <f>100-D16</f>
        <v>10</v>
      </c>
      <c r="F16" s="48">
        <v>5</v>
      </c>
      <c r="G16" s="54">
        <f>D16/100</f>
        <v>0.9</v>
      </c>
      <c r="K16" s="30" t="s">
        <v>48</v>
      </c>
      <c r="L16" s="31" t="s">
        <v>52</v>
      </c>
      <c r="O16" s="30" t="s">
        <v>48</v>
      </c>
      <c r="P16" s="30" t="s">
        <v>52</v>
      </c>
    </row>
    <row r="17" spans="2:16" x14ac:dyDescent="0.25">
      <c r="B17" s="26" t="str">
        <f t="shared" ref="B17:B19" si="0">B8</f>
        <v>Eletronicos</v>
      </c>
      <c r="C17" s="47">
        <v>5</v>
      </c>
      <c r="D17" s="45">
        <f t="shared" ref="D17:D19" si="1">100/D8*C8</f>
        <v>89.333333333333329</v>
      </c>
      <c r="E17" s="52">
        <f t="shared" ref="E17:E19" si="2">100-D17</f>
        <v>10.666666666666671</v>
      </c>
      <c r="F17" s="48">
        <v>5</v>
      </c>
      <c r="G17" s="54">
        <f t="shared" ref="G17:G19" si="3">D17/100</f>
        <v>0.89333333333333331</v>
      </c>
      <c r="K17" s="26" t="s">
        <v>49</v>
      </c>
      <c r="L17" s="40">
        <f>F11*100</f>
        <v>84.15584415584415</v>
      </c>
      <c r="O17" s="26" t="s">
        <v>49</v>
      </c>
      <c r="P17" s="40">
        <f ca="1">H11</f>
        <v>88.585099111414905</v>
      </c>
    </row>
    <row r="18" spans="2:16" x14ac:dyDescent="0.25">
      <c r="B18" s="26" t="str">
        <f t="shared" si="0"/>
        <v>Bebidas</v>
      </c>
      <c r="C18" s="47">
        <v>5</v>
      </c>
      <c r="D18" s="45">
        <f t="shared" si="1"/>
        <v>72.857142857142861</v>
      </c>
      <c r="E18" s="52">
        <f t="shared" si="2"/>
        <v>27.142857142857139</v>
      </c>
      <c r="F18" s="48">
        <v>5</v>
      </c>
      <c r="G18" s="54">
        <f t="shared" si="3"/>
        <v>0.72857142857142865</v>
      </c>
      <c r="K18" s="26" t="s">
        <v>48</v>
      </c>
      <c r="L18" s="26">
        <v>1.5</v>
      </c>
      <c r="O18" s="26" t="s">
        <v>48</v>
      </c>
      <c r="P18" s="26">
        <v>1.5</v>
      </c>
    </row>
    <row r="19" spans="2:16" x14ac:dyDescent="0.25">
      <c r="B19" s="26" t="str">
        <f t="shared" si="0"/>
        <v>Higiene</v>
      </c>
      <c r="C19" s="47">
        <v>5</v>
      </c>
      <c r="D19" s="45">
        <f t="shared" si="1"/>
        <v>75.384615384615387</v>
      </c>
      <c r="E19" s="52">
        <f t="shared" si="2"/>
        <v>24.615384615384613</v>
      </c>
      <c r="F19" s="48">
        <v>5</v>
      </c>
      <c r="G19" s="54">
        <f t="shared" si="3"/>
        <v>0.75384615384615383</v>
      </c>
      <c r="K19" s="26" t="s">
        <v>50</v>
      </c>
      <c r="L19" s="40">
        <f>200-(L17+L18)</f>
        <v>114.34415584415585</v>
      </c>
      <c r="O19" s="26" t="s">
        <v>50</v>
      </c>
      <c r="P19" s="40">
        <f ca="1">200-(P17+P18)</f>
        <v>109.91490088858509</v>
      </c>
    </row>
    <row r="20" spans="2:16" x14ac:dyDescent="0.25">
      <c r="H20" s="42"/>
    </row>
    <row r="21" spans="2:16" x14ac:dyDescent="0.25">
      <c r="B21" s="65" t="s">
        <v>62</v>
      </c>
      <c r="C21" s="65"/>
      <c r="D21" s="46"/>
    </row>
    <row r="22" spans="2:16" ht="30" x14ac:dyDescent="0.25">
      <c r="B22" s="39" t="s">
        <v>59</v>
      </c>
      <c r="C22" s="43" t="s">
        <v>58</v>
      </c>
      <c r="D22" s="43" t="s">
        <v>60</v>
      </c>
    </row>
    <row r="23" spans="2:16" x14ac:dyDescent="0.25">
      <c r="B23" s="44" t="str">
        <f>B16</f>
        <v>Alimentos</v>
      </c>
      <c r="C23" s="54">
        <f ca="1">H7/100</f>
        <v>0.94736842105263142</v>
      </c>
      <c r="D23" s="49">
        <f ca="1">1-C23</f>
        <v>5.2631578947368585E-2</v>
      </c>
    </row>
    <row r="24" spans="2:16" x14ac:dyDescent="0.25">
      <c r="B24" s="44" t="str">
        <f t="shared" ref="B24:B26" si="4">B17</f>
        <v>Eletronicos</v>
      </c>
      <c r="C24" s="54">
        <f t="shared" ref="C24:C26" ca="1" si="5">H8/100</f>
        <v>0.94035087719298227</v>
      </c>
      <c r="D24" s="49">
        <f t="shared" ref="D24:D26" ca="1" si="6">1-C24</f>
        <v>5.9649122807017729E-2</v>
      </c>
    </row>
    <row r="25" spans="2:16" x14ac:dyDescent="0.25">
      <c r="B25" s="44" t="str">
        <f t="shared" si="4"/>
        <v>Bebidas</v>
      </c>
      <c r="C25" s="54">
        <f t="shared" ca="1" si="5"/>
        <v>0.76691729323308278</v>
      </c>
      <c r="D25" s="49">
        <f t="shared" ca="1" si="6"/>
        <v>0.23308270676691722</v>
      </c>
    </row>
    <row r="26" spans="2:16" x14ac:dyDescent="0.25">
      <c r="B26" s="44" t="str">
        <f t="shared" si="4"/>
        <v>Higiene</v>
      </c>
      <c r="C26" s="54">
        <f t="shared" ca="1" si="5"/>
        <v>0.79352226720647778</v>
      </c>
      <c r="D26" s="49">
        <f t="shared" ca="1" si="6"/>
        <v>0.20647773279352222</v>
      </c>
    </row>
  </sheetData>
  <mergeCells count="5">
    <mergeCell ref="B21:C21"/>
    <mergeCell ref="K6:L6"/>
    <mergeCell ref="B14:C14"/>
    <mergeCell ref="D14:E14"/>
    <mergeCell ref="O6:P6"/>
  </mergeCells>
  <conditionalFormatting sqref="H20">
    <cfRule type="dataBar" priority="1">
      <dataBar showValue="0">
        <cfvo type="percent" val="0"/>
        <cfvo type="percentile" val="1"/>
        <color rgb="FF638EC6"/>
      </dataBar>
      <extLst>
        <ext xmlns:x14="http://schemas.microsoft.com/office/spreadsheetml/2009/9/main" uri="{B025F937-C7B1-47D3-B67F-A62EFF666E3E}">
          <x14:id>{CDAFA73D-B25B-420F-9491-19AC27EE9D30}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AFA73D-B25B-420F-9491-19AC27EE9D30}">
            <x14:dataBar minLength="0" maxLength="100">
              <x14:cfvo type="percent">
                <xm:f>0</xm:f>
              </x14:cfvo>
              <x14:cfvo type="percentile">
                <xm:f>1</xm:f>
              </x14:cfvo>
              <x14:negativeFillColor rgb="FFFF0000"/>
              <x14:axisColor rgb="FF000000"/>
            </x14:dataBar>
          </x14:cfRule>
          <xm:sqref>H20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978B-6587-48BC-BE29-FC9AE4A3D424}">
  <dimension ref="A1"/>
  <sheetViews>
    <sheetView showGridLines="0" showRowColHeaders="0" tabSelected="1" workbookViewId="0">
      <selection activeCell="N42" sqref="N42"/>
    </sheetView>
  </sheetViews>
  <sheetFormatPr defaultRowHeight="15" x14ac:dyDescent="0.25"/>
  <sheetData/>
  <sheetProtection algorithmName="SHA-512" hashValue="mEmHHjsE91Tl5Hx+1Odk4cobxk8dVWoq9FV9IyJa5a76lI5Qf66wWh/DvJYetFi1Q2XqO5WNiyAf0sxbP56dVQ==" saltValue="Q5zHn27wLgpLipmPFtzs/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86A0-104C-4B80-B3C3-8ED8291BFE92}">
  <dimension ref="A1"/>
  <sheetViews>
    <sheetView showGridLines="0" showRowColHeaders="0" workbookViewId="0">
      <selection activeCell="V8" sqref="V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Requisitos</vt:lpstr>
      <vt:lpstr>Base</vt:lpstr>
      <vt:lpstr>Dashboard</vt:lpstr>
      <vt:lpstr>Dashboard2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2018-07-18T18:01:29Z</dcterms:created>
  <dcterms:modified xsi:type="dcterms:W3CDTF">2018-09-27T22:59:58Z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