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D\DS\4Github\Github\RegressaoLinear\"/>
    </mc:Choice>
  </mc:AlternateContent>
  <xr:revisionPtr revIDLastSave="0" documentId="13_ncr:1_{1138E2FC-4D50-4A68-A477-093744EB28A2}" xr6:coauthVersionLast="46" xr6:coauthVersionMax="46" xr10:uidLastSave="{00000000-0000-0000-0000-000000000000}"/>
  <bookViews>
    <workbookView xWindow="-109" yWindow="-109" windowWidth="26301" windowHeight="14305" activeTab="1" xr2:uid="{00000000-000D-0000-FFFF-FFFF00000000}"/>
  </bookViews>
  <sheets>
    <sheet name="AnaliseDados" sheetId="7" r:id="rId1"/>
    <sheet name="OLS_Calculo" sheetId="1" r:id="rId2"/>
    <sheet name="AlgelinOLS" sheetId="5" r:id="rId3"/>
    <sheet name="AlgelinOLS_Ridge" sheetId="6" r:id="rId4"/>
    <sheet name="ExpressoesIsoladasAposDeducao" sheetId="2" r:id="rId5"/>
    <sheet name="ANOVA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P5" i="8"/>
  <c r="T3" i="8"/>
  <c r="R3" i="8"/>
  <c r="Q3" i="8"/>
  <c r="P3" i="8"/>
  <c r="A3" i="8"/>
  <c r="C2" i="8"/>
  <c r="I8" i="8" s="1"/>
  <c r="M3" i="8"/>
  <c r="L3" i="8"/>
  <c r="K3" i="8"/>
  <c r="M9" i="8"/>
  <c r="M8" i="8"/>
  <c r="M7" i="8"/>
  <c r="M6" i="8"/>
  <c r="M5" i="8"/>
  <c r="M4" i="8"/>
  <c r="L9" i="8"/>
  <c r="L8" i="8"/>
  <c r="L7" i="8"/>
  <c r="L6" i="8"/>
  <c r="L5" i="8"/>
  <c r="L4" i="8"/>
  <c r="K9" i="8"/>
  <c r="K8" i="8"/>
  <c r="K7" i="8"/>
  <c r="K6" i="8"/>
  <c r="K5" i="8"/>
  <c r="K4" i="8"/>
  <c r="G9" i="8" l="1"/>
  <c r="H6" i="8"/>
  <c r="M2" i="8"/>
  <c r="G4" i="8"/>
  <c r="I6" i="8"/>
  <c r="H9" i="8"/>
  <c r="H4" i="8"/>
  <c r="G7" i="8"/>
  <c r="I9" i="8"/>
  <c r="I4" i="8"/>
  <c r="H7" i="8"/>
  <c r="G5" i="8"/>
  <c r="I7" i="8"/>
  <c r="H5" i="8"/>
  <c r="G8" i="8"/>
  <c r="I5" i="8"/>
  <c r="H8" i="8"/>
  <c r="G6" i="8"/>
  <c r="L2" i="8"/>
  <c r="K2" i="8"/>
  <c r="L1" i="8" s="1"/>
  <c r="H2" i="8" l="1"/>
  <c r="O3" i="8"/>
  <c r="D12" i="1" l="1"/>
  <c r="B2" i="1"/>
  <c r="H5" i="1" s="1"/>
  <c r="D9" i="1"/>
  <c r="D11" i="1"/>
  <c r="D6" i="1"/>
  <c r="L12" i="1"/>
  <c r="L11" i="1"/>
  <c r="R5" i="1"/>
  <c r="Q5" i="1"/>
  <c r="P5" i="1"/>
  <c r="M5" i="1" l="1"/>
  <c r="D10" i="1"/>
  <c r="O5" i="1"/>
  <c r="D5" i="1"/>
  <c r="D8" i="1"/>
  <c r="D7" i="1"/>
  <c r="E5" i="5"/>
  <c r="E6" i="5"/>
  <c r="E7" i="5"/>
  <c r="E8" i="5"/>
  <c r="E9" i="5"/>
  <c r="E10" i="5"/>
  <c r="A13" i="5" a="1"/>
  <c r="C13" i="5" s="1"/>
  <c r="E10" i="6"/>
  <c r="E9" i="6"/>
  <c r="E8" i="6"/>
  <c r="E7" i="6"/>
  <c r="E6" i="6"/>
  <c r="E5" i="6"/>
  <c r="D3" i="1" l="1"/>
  <c r="F14" i="5"/>
  <c r="C14" i="5"/>
  <c r="E13" i="5"/>
  <c r="A13" i="5"/>
  <c r="B14" i="5"/>
  <c r="D13" i="5"/>
  <c r="D14" i="5"/>
  <c r="F13" i="5"/>
  <c r="B13" i="5"/>
  <c r="E14" i="5"/>
  <c r="A14" i="5"/>
  <c r="S39" i="6"/>
  <c r="S40" i="6" s="1"/>
  <c r="S41" i="6" s="1"/>
  <c r="S42" i="6" s="1"/>
  <c r="X11" i="6"/>
  <c r="X10" i="6"/>
  <c r="X9" i="6"/>
  <c r="S7" i="6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X8" i="6"/>
  <c r="X7" i="6"/>
  <c r="AE6" i="6"/>
  <c r="AD6" i="6"/>
  <c r="AC6" i="6"/>
  <c r="AB6" i="6"/>
  <c r="Z6" i="6"/>
  <c r="X6" i="6"/>
  <c r="A14" i="6" l="1" a="1"/>
  <c r="C15" i="6" s="1"/>
  <c r="X12" i="6"/>
  <c r="AA6" i="6" s="1"/>
  <c r="S2" i="6" s="1"/>
  <c r="U2" i="6" s="1"/>
  <c r="F15" i="6" l="1"/>
  <c r="C14" i="6"/>
  <c r="B15" i="6"/>
  <c r="A14" i="6"/>
  <c r="A15" i="6"/>
  <c r="B14" i="6"/>
  <c r="A19" i="6" s="1" a="1"/>
  <c r="D14" i="6"/>
  <c r="D15" i="6"/>
  <c r="E14" i="6"/>
  <c r="E15" i="6"/>
  <c r="F14" i="6"/>
  <c r="R39" i="5"/>
  <c r="R40" i="5" s="1"/>
  <c r="R41" i="5" s="1"/>
  <c r="R42" i="5" s="1"/>
  <c r="O10" i="5"/>
  <c r="O9" i="5"/>
  <c r="O8" i="5"/>
  <c r="R7" i="5"/>
  <c r="R8" i="5" s="1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O7" i="5"/>
  <c r="O6" i="5"/>
  <c r="N5" i="5"/>
  <c r="M5" i="5"/>
  <c r="L5" i="5"/>
  <c r="K5" i="5"/>
  <c r="I5" i="5"/>
  <c r="O5" i="5"/>
  <c r="G19" i="6" l="1" a="1"/>
  <c r="G19" i="6" s="1"/>
  <c r="A20" i="6"/>
  <c r="A24" i="6" s="1"/>
  <c r="A19" i="6"/>
  <c r="A23" i="6" s="1"/>
  <c r="B20" i="6"/>
  <c r="B24" i="6" s="1"/>
  <c r="B19" i="6"/>
  <c r="B23" i="6" s="1"/>
  <c r="G20" i="6"/>
  <c r="O11" i="5"/>
  <c r="J5" i="5" s="1"/>
  <c r="R2" i="5" s="1"/>
  <c r="T2" i="5" s="1"/>
  <c r="S29" i="5" s="1"/>
  <c r="A17" i="5" l="1" a="1"/>
  <c r="A17" i="5" s="1"/>
  <c r="A27" i="6" a="1"/>
  <c r="D21" i="5" a="1"/>
  <c r="D21" i="5" s="1"/>
  <c r="S41" i="5"/>
  <c r="S19" i="5"/>
  <c r="S23" i="5"/>
  <c r="S22" i="5"/>
  <c r="S14" i="5"/>
  <c r="S33" i="5"/>
  <c r="S18" i="5"/>
  <c r="S37" i="5"/>
  <c r="S9" i="5"/>
  <c r="S36" i="5"/>
  <c r="S34" i="5"/>
  <c r="S31" i="5"/>
  <c r="S16" i="5"/>
  <c r="S13" i="5"/>
  <c r="S38" i="5"/>
  <c r="S8" i="5"/>
  <c r="S35" i="5"/>
  <c r="S20" i="5"/>
  <c r="S17" i="5"/>
  <c r="S42" i="5"/>
  <c r="S7" i="5"/>
  <c r="S39" i="5"/>
  <c r="S6" i="5"/>
  <c r="S24" i="5"/>
  <c r="S21" i="5"/>
  <c r="S10" i="5"/>
  <c r="S11" i="5"/>
  <c r="S40" i="5"/>
  <c r="S28" i="5"/>
  <c r="S25" i="5"/>
  <c r="S26" i="5"/>
  <c r="S27" i="5"/>
  <c r="S12" i="5"/>
  <c r="S15" i="5"/>
  <c r="S30" i="5"/>
  <c r="S32" i="5"/>
  <c r="A18" i="5" l="1"/>
  <c r="B17" i="5"/>
  <c r="B18" i="5"/>
  <c r="A27" i="6"/>
  <c r="B27" i="6"/>
  <c r="A28" i="6"/>
  <c r="B28" i="6"/>
  <c r="A21" i="5" a="1"/>
  <c r="B21" i="5" s="1"/>
  <c r="D22" i="5"/>
  <c r="I14" i="6" l="1" a="1"/>
  <c r="I15" i="6" s="1"/>
  <c r="A21" i="5"/>
  <c r="A22" i="5"/>
  <c r="B22" i="5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L10" i="1"/>
  <c r="L9" i="1"/>
  <c r="L8" i="1"/>
  <c r="L7" i="1"/>
  <c r="L6" i="1"/>
  <c r="L5" i="1"/>
  <c r="S18" i="1" l="1"/>
  <c r="N5" i="1"/>
  <c r="H13" i="5" a="1"/>
  <c r="H13" i="5" s="1"/>
  <c r="I14" i="6"/>
  <c r="T38" i="6" s="1"/>
  <c r="T14" i="6"/>
  <c r="T23" i="6"/>
  <c r="T33" i="6"/>
  <c r="T17" i="6"/>
  <c r="T31" i="6"/>
  <c r="T32" i="6"/>
  <c r="T16" i="6"/>
  <c r="T15" i="6"/>
  <c r="S19" i="1" l="1"/>
  <c r="H14" i="5"/>
  <c r="T7" i="6"/>
  <c r="T28" i="6"/>
  <c r="T13" i="6"/>
  <c r="T11" i="6"/>
  <c r="T26" i="6"/>
  <c r="T30" i="6"/>
  <c r="T12" i="6"/>
  <c r="T19" i="6"/>
  <c r="T29" i="6"/>
  <c r="T10" i="6"/>
  <c r="T42" i="6"/>
  <c r="T27" i="6"/>
  <c r="T20" i="6"/>
  <c r="T36" i="6"/>
  <c r="T39" i="6"/>
  <c r="T21" i="6"/>
  <c r="T37" i="6"/>
  <c r="T35" i="6"/>
  <c r="T18" i="6"/>
  <c r="T34" i="6"/>
  <c r="T8" i="6"/>
  <c r="T24" i="6"/>
  <c r="T40" i="6"/>
  <c r="T9" i="6"/>
  <c r="T25" i="6"/>
  <c r="T41" i="6"/>
  <c r="T6" i="6"/>
  <c r="T22" i="6"/>
  <c r="S2" i="1"/>
  <c r="U2" i="1" s="1"/>
  <c r="T18" i="1" s="1"/>
  <c r="E12" i="1" l="1"/>
  <c r="F12" i="1" s="1"/>
  <c r="T9" i="1"/>
  <c r="T8" i="1"/>
  <c r="T10" i="1"/>
  <c r="T11" i="1"/>
  <c r="T12" i="1"/>
  <c r="T13" i="1"/>
  <c r="T14" i="1"/>
  <c r="T15" i="1"/>
  <c r="T16" i="1"/>
  <c r="T17" i="1"/>
  <c r="S20" i="1"/>
  <c r="T19" i="1"/>
  <c r="E11" i="1"/>
  <c r="F11" i="1" s="1"/>
  <c r="E10" i="1"/>
  <c r="F10" i="1" s="1"/>
  <c r="E6" i="1"/>
  <c r="F6" i="1" s="1"/>
  <c r="E9" i="1"/>
  <c r="F9" i="1" s="1"/>
  <c r="E8" i="1"/>
  <c r="F8" i="1" s="1"/>
  <c r="E7" i="1"/>
  <c r="F7" i="1" s="1"/>
  <c r="E5" i="1"/>
  <c r="F5" i="1" s="1"/>
  <c r="T7" i="1"/>
  <c r="T6" i="1"/>
  <c r="S21" i="1" l="1"/>
  <c r="T20" i="1"/>
  <c r="E3" i="1"/>
  <c r="G5" i="1" l="1"/>
  <c r="I5" i="1" s="1"/>
  <c r="J5" i="1"/>
  <c r="T21" i="1"/>
  <c r="S22" i="1"/>
  <c r="S23" i="1" l="1"/>
  <c r="T22" i="1"/>
  <c r="S24" i="1" l="1"/>
  <c r="T23" i="1"/>
  <c r="S25" i="1" l="1"/>
  <c r="T24" i="1"/>
  <c r="S26" i="1" l="1"/>
  <c r="T25" i="1"/>
  <c r="S27" i="1" l="1"/>
  <c r="T26" i="1"/>
  <c r="S28" i="1" l="1"/>
  <c r="T27" i="1"/>
  <c r="S29" i="1" l="1"/>
  <c r="T28" i="1"/>
  <c r="S30" i="1" l="1"/>
  <c r="T29" i="1"/>
  <c r="S31" i="1" l="1"/>
  <c r="T30" i="1"/>
  <c r="T31" i="1" l="1"/>
  <c r="S32" i="1"/>
  <c r="S33" i="1" l="1"/>
  <c r="T32" i="1"/>
  <c r="S34" i="1" l="1"/>
  <c r="T33" i="1"/>
  <c r="S35" i="1" l="1"/>
  <c r="T34" i="1"/>
  <c r="S36" i="1" l="1"/>
  <c r="T35" i="1"/>
  <c r="S37" i="1" l="1"/>
  <c r="T36" i="1"/>
  <c r="S38" i="1" l="1"/>
  <c r="T37" i="1"/>
  <c r="S39" i="1" l="1"/>
  <c r="T38" i="1"/>
  <c r="T39" i="1" l="1"/>
  <c r="S40" i="1"/>
  <c r="S41" i="1" l="1"/>
  <c r="T40" i="1"/>
  <c r="S42" i="1" l="1"/>
  <c r="T41" i="1"/>
  <c r="S43" i="1" l="1"/>
  <c r="T42" i="1"/>
  <c r="S44" i="1" l="1"/>
  <c r="T43" i="1"/>
  <c r="S45" i="1" l="1"/>
  <c r="T44" i="1"/>
  <c r="S46" i="1" l="1"/>
  <c r="T45" i="1"/>
  <c r="S47" i="1" l="1"/>
  <c r="T46" i="1"/>
  <c r="T47" i="1" l="1"/>
  <c r="S48" i="1"/>
  <c r="S49" i="1" l="1"/>
  <c r="T48" i="1"/>
  <c r="S50" i="1" l="1"/>
  <c r="T49" i="1"/>
  <c r="S51" i="1" l="1"/>
  <c r="T50" i="1"/>
  <c r="T51" i="1" l="1"/>
  <c r="S52" i="1"/>
  <c r="S53" i="1" l="1"/>
  <c r="T52" i="1"/>
  <c r="S54" i="1" l="1"/>
  <c r="T53" i="1"/>
  <c r="S55" i="1" l="1"/>
  <c r="T54" i="1"/>
  <c r="S56" i="1" l="1"/>
  <c r="T55" i="1"/>
  <c r="S57" i="1" l="1"/>
  <c r="T56" i="1"/>
  <c r="T57" i="1" l="1"/>
  <c r="S58" i="1"/>
  <c r="S59" i="1" l="1"/>
  <c r="T58" i="1"/>
  <c r="S60" i="1" l="1"/>
  <c r="T59" i="1"/>
  <c r="S61" i="1" l="1"/>
  <c r="T60" i="1"/>
  <c r="T61" i="1" l="1"/>
  <c r="S62" i="1"/>
  <c r="S63" i="1" l="1"/>
  <c r="T62" i="1"/>
  <c r="S64" i="1" l="1"/>
  <c r="T63" i="1"/>
  <c r="S65" i="1" l="1"/>
  <c r="T64" i="1"/>
  <c r="T65" i="1" l="1"/>
  <c r="S66" i="1"/>
  <c r="S67" i="1" l="1"/>
  <c r="T66" i="1"/>
  <c r="T67" i="1" l="1"/>
  <c r="S68" i="1"/>
  <c r="S69" i="1" l="1"/>
  <c r="T68" i="1"/>
  <c r="T69" i="1" l="1"/>
  <c r="S70" i="1"/>
  <c r="S71" i="1" l="1"/>
  <c r="T70" i="1"/>
  <c r="S72" i="1" l="1"/>
  <c r="T71" i="1"/>
  <c r="S73" i="1" l="1"/>
  <c r="T72" i="1"/>
  <c r="T73" i="1" l="1"/>
  <c r="S74" i="1"/>
  <c r="S75" i="1" l="1"/>
  <c r="T74" i="1"/>
  <c r="T75" i="1" l="1"/>
  <c r="S76" i="1"/>
  <c r="S77" i="1" l="1"/>
  <c r="T76" i="1"/>
  <c r="T77" i="1" l="1"/>
  <c r="S78" i="1"/>
  <c r="S79" i="1" l="1"/>
  <c r="T78" i="1"/>
  <c r="S80" i="1" l="1"/>
  <c r="T79" i="1"/>
  <c r="S81" i="1" l="1"/>
  <c r="T80" i="1"/>
  <c r="T81" i="1" l="1"/>
  <c r="S82" i="1"/>
  <c r="S83" i="1" l="1"/>
  <c r="T83" i="1" s="1"/>
  <c r="T8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vitor</author>
  </authors>
  <commentList>
    <comment ref="P2" authorId="0" shapeId="0" xr:uid="{DC9FADFD-4066-4EE3-9251-D3584134B093}">
      <text>
        <r>
          <rPr>
            <b/>
            <sz val="9"/>
            <color indexed="81"/>
            <rFont val="Segoe UI"/>
            <family val="2"/>
          </rPr>
          <t>vitor:</t>
        </r>
        <r>
          <rPr>
            <sz val="9"/>
            <color indexed="81"/>
            <rFont val="Segoe UI"/>
            <family val="2"/>
          </rPr>
          <t xml:space="preserve">
Graus de liberdade do modelo, quantos parametros ele tem, nesse caso 2 né
</t>
        </r>
      </text>
    </comment>
    <comment ref="Q2" authorId="0" shapeId="0" xr:uid="{92DE987D-7F02-443D-8EDA-ED318A3CEF61}">
      <text>
        <r>
          <rPr>
            <b/>
            <sz val="9"/>
            <color indexed="81"/>
            <rFont val="Segoe UI"/>
            <family val="2"/>
          </rPr>
          <t>vitor:</t>
        </r>
        <r>
          <rPr>
            <sz val="9"/>
            <color indexed="81"/>
            <rFont val="Segoe UI"/>
            <family val="2"/>
          </rPr>
          <t xml:space="preserve">
Graus de liberdade do erro?, ou seja, da variância não explicada (n-pfit)</t>
        </r>
      </text>
    </comment>
  </commentList>
</comments>
</file>

<file path=xl/sharedStrings.xml><?xml version="1.0" encoding="utf-8"?>
<sst xmlns="http://schemas.openxmlformats.org/spreadsheetml/2006/main" count="144" uniqueCount="88">
  <si>
    <t>x</t>
  </si>
  <si>
    <t>y</t>
  </si>
  <si>
    <t>n</t>
  </si>
  <si>
    <t>Sxkyk</t>
  </si>
  <si>
    <t>Syk</t>
  </si>
  <si>
    <t>Sxk</t>
  </si>
  <si>
    <t>Sxk²</t>
  </si>
  <si>
    <t>b</t>
  </si>
  <si>
    <t>xkyk</t>
  </si>
  <si>
    <t>a</t>
  </si>
  <si>
    <t>Curva</t>
  </si>
  <si>
    <t>(Sxk)²</t>
  </si>
  <si>
    <t>https://www.youtube.com/watch?v=zIlOwe-qfKM&amp;t=195s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</si>
  <si>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</si>
  <si>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</si>
  <si>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</si>
  <si>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</si>
  <si>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</si>
  <si>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</si>
  <si>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</si>
  <si>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</si>
  <si>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</si>
  <si>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</si>
  <si>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</si>
  <si>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</si>
  <si>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</si>
  <si>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</si>
  <si>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</si>
  <si>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</si>
  <si>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</si>
  <si>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</si>
  <si>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</si>
  <si>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</si>
  <si>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</si>
  <si>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</si>
  <si>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95.0%</t>
  </si>
  <si>
    <t>Variável X 1</t>
  </si>
  <si>
    <t>RIDGE</t>
  </si>
  <si>
    <t>Identidade</t>
  </si>
  <si>
    <t>Lambda</t>
  </si>
  <si>
    <t>Dados</t>
  </si>
  <si>
    <t>Matriz X</t>
  </si>
  <si>
    <r>
      <t>Transposta de X (X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</si>
  <si>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X</t>
    </r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</si>
  <si>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y</t>
    </r>
  </si>
  <si>
    <r>
      <t>(X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X-Lambda*I)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</si>
  <si>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(X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X)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</si>
  <si>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R2</t>
  </si>
  <si>
    <t>SS(mean)</t>
  </si>
  <si>
    <t>SS(fit)</t>
  </si>
  <si>
    <t>SS(mean)-SS(fit)</t>
  </si>
  <si>
    <t>R2-ajustado</t>
  </si>
  <si>
    <t>(n-1)/((n-1)-k)</t>
  </si>
  <si>
    <t>k</t>
  </si>
  <si>
    <t>Superior 95.0%</t>
  </si>
  <si>
    <t>AQUI EXPLICA COMO ESSES P VALUES PARA OS COEFICIENTES SÃO CALCULADOS PARA A REGRESSÃO LINEAR COM BASE NO TESTE T :</t>
  </si>
  <si>
    <t>http://reliawiki.org/index.php/Simple_Linear_Regression_Analysis#:~:text=A%20statistic%20based%20on%20the,%2C%20equals%20some%20constant%20value%2C%20.&amp;text=If%20the%20value%20of%20used,for%20the%20significance%20of%20regression.</t>
  </si>
  <si>
    <t>Basicamente é um teste de hipótese que assume a distribuição t de student (aproximação para a normal) sobre os valores de Beta0 e Beta1</t>
  </si>
  <si>
    <t>https://online.stat.psu.edu/stat462/node/102/</t>
  </si>
  <si>
    <t>Anova: fator único</t>
  </si>
  <si>
    <t>RESUMO</t>
  </si>
  <si>
    <t>Grupo</t>
  </si>
  <si>
    <t>Contagem</t>
  </si>
  <si>
    <t>Soma</t>
  </si>
  <si>
    <t>Média</t>
  </si>
  <si>
    <t>Variância</t>
  </si>
  <si>
    <t>Coluna 1</t>
  </si>
  <si>
    <t>Coluna 2</t>
  </si>
  <si>
    <t>Coluna 3</t>
  </si>
  <si>
    <t>Fonte da variação</t>
  </si>
  <si>
    <t>F crítico</t>
  </si>
  <si>
    <t>Entre grupos</t>
  </si>
  <si>
    <t>Dentro dos grupos</t>
  </si>
  <si>
    <t>A</t>
  </si>
  <si>
    <t>B</t>
  </si>
  <si>
    <t>C</t>
  </si>
  <si>
    <t>Ssmean</t>
  </si>
  <si>
    <t>SSfit</t>
  </si>
  <si>
    <t>pmean</t>
  </si>
  <si>
    <t>pfit</t>
  </si>
  <si>
    <t>https://www.youtube.com/watch?v=NF5_btOaCig</t>
  </si>
  <si>
    <t>p-value</t>
  </si>
  <si>
    <t>df1</t>
  </si>
  <si>
    <t>df2</t>
  </si>
  <si>
    <t>numerator</t>
  </si>
  <si>
    <t>denominator</t>
  </si>
  <si>
    <t>Fcrítico</t>
  </si>
  <si>
    <t>http://pt.excelfunctions.eu/F.INV.RT/Portugues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</si>
</sst>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1"/>
    <xf numFmtId="0" fontId="0" fillId="0" borderId="0" xfId="0" applyFill="1" applyBorder="1" applyAlignment="1"/>
    <xf numFmtId="0" fontId="0" fillId="0" borderId="5" xfId="0" applyFill="1" applyBorder="1" applyAlignment="1"/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Continuous"/>
    </xf>
    <xf numFmtId="0" fontId="1" fillId="0" borderId="0" xfId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Continuous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2" fillId="0" borderId="0" xfId="0" applyFont="1" applyAlignment="1">
      <alignment horizontal="centerContinuous"/>
    </xf>
    <xf numFmtId="0" fontId="2" fillId="0" borderId="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2" borderId="0" xfId="0" applyFill="1" applyAlignment="1">
      <alignment horizontal="centerContinuous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/>
    <xf numFmtId="2" fontId="0" fillId="0" borderId="0" xfId="0" applyNumberFormat="1" applyAlignment="1"/>
    <xf numFmtId="2" fontId="2" fillId="0" borderId="0" xfId="0" applyNumberFormat="1" applyFont="1" applyAlignment="1">
      <alignment horizontal="center"/>
    </xf>
    <xf numFmtId="0" fontId="2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OLS_Calculo!$B$4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OLS_Calculo!$A$5:$A$15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OLS_Calculo!$B$5:$B$15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F-4A82-A74A-58A8B369D1B1}"/>
            </c:ext>
          </c:extLst>
        </c:ser>
        <c:ser>
          <c:idx val="1"/>
          <c:order val="1"/>
          <c:tx>
            <c:v>Regressão Linear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OLS_Calculo!$S$6:$S$83</c:f>
              <c:numCache>
                <c:formatCode>General</c:formatCode>
                <c:ptCount val="7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  <c:pt idx="51">
                  <c:v>10.199999999999996</c:v>
                </c:pt>
                <c:pt idx="52">
                  <c:v>10.399999999999995</c:v>
                </c:pt>
                <c:pt idx="53">
                  <c:v>10.599999999999994</c:v>
                </c:pt>
                <c:pt idx="54">
                  <c:v>10.799999999999994</c:v>
                </c:pt>
                <c:pt idx="55">
                  <c:v>10.999999999999993</c:v>
                </c:pt>
                <c:pt idx="56">
                  <c:v>11.199999999999992</c:v>
                </c:pt>
                <c:pt idx="57">
                  <c:v>11.399999999999991</c:v>
                </c:pt>
                <c:pt idx="58">
                  <c:v>11.599999999999991</c:v>
                </c:pt>
                <c:pt idx="59">
                  <c:v>11.79999999999999</c:v>
                </c:pt>
                <c:pt idx="60">
                  <c:v>11.999999999999989</c:v>
                </c:pt>
                <c:pt idx="61">
                  <c:v>12.199999999999989</c:v>
                </c:pt>
                <c:pt idx="62">
                  <c:v>12.399999999999988</c:v>
                </c:pt>
                <c:pt idx="63">
                  <c:v>12.599999999999987</c:v>
                </c:pt>
                <c:pt idx="64">
                  <c:v>12.799999999999986</c:v>
                </c:pt>
                <c:pt idx="65">
                  <c:v>12.999999999999986</c:v>
                </c:pt>
                <c:pt idx="66">
                  <c:v>13.199999999999985</c:v>
                </c:pt>
                <c:pt idx="67">
                  <c:v>13.399999999999984</c:v>
                </c:pt>
                <c:pt idx="68">
                  <c:v>13.599999999999984</c:v>
                </c:pt>
                <c:pt idx="69">
                  <c:v>13.799999999999983</c:v>
                </c:pt>
                <c:pt idx="70">
                  <c:v>13.999999999999982</c:v>
                </c:pt>
                <c:pt idx="71">
                  <c:v>14.199999999999982</c:v>
                </c:pt>
                <c:pt idx="72">
                  <c:v>14.399999999999981</c:v>
                </c:pt>
                <c:pt idx="73">
                  <c:v>14.59999999999998</c:v>
                </c:pt>
                <c:pt idx="74">
                  <c:v>14.799999999999979</c:v>
                </c:pt>
                <c:pt idx="75">
                  <c:v>14.999999999999979</c:v>
                </c:pt>
                <c:pt idx="76">
                  <c:v>15.199999999999978</c:v>
                </c:pt>
                <c:pt idx="77">
                  <c:v>15.399999999999977</c:v>
                </c:pt>
              </c:numCache>
            </c:numRef>
          </c:xVal>
          <c:yVal>
            <c:numRef>
              <c:f>OLS_Calculo!$T$6:$T$83</c:f>
              <c:numCache>
                <c:formatCode>General</c:formatCode>
                <c:ptCount val="78"/>
                <c:pt idx="0">
                  <c:v>0.96428571428571352</c:v>
                </c:pt>
                <c:pt idx="1">
                  <c:v>1.1714285714285708</c:v>
                </c:pt>
                <c:pt idx="2">
                  <c:v>1.3785714285714279</c:v>
                </c:pt>
                <c:pt idx="3">
                  <c:v>1.585714285714285</c:v>
                </c:pt>
                <c:pt idx="4">
                  <c:v>1.7928571428571423</c:v>
                </c:pt>
                <c:pt idx="5">
                  <c:v>1.9999999999999993</c:v>
                </c:pt>
                <c:pt idx="6">
                  <c:v>2.2071428571428564</c:v>
                </c:pt>
                <c:pt idx="7">
                  <c:v>2.4142857142857137</c:v>
                </c:pt>
                <c:pt idx="8">
                  <c:v>2.621428571428571</c:v>
                </c:pt>
                <c:pt idx="9">
                  <c:v>2.8285714285714278</c:v>
                </c:pt>
                <c:pt idx="10">
                  <c:v>3.0357142857142847</c:v>
                </c:pt>
                <c:pt idx="11">
                  <c:v>3.242857142857142</c:v>
                </c:pt>
                <c:pt idx="12">
                  <c:v>3.4499999999999993</c:v>
                </c:pt>
                <c:pt idx="13">
                  <c:v>3.6571428571428566</c:v>
                </c:pt>
                <c:pt idx="14">
                  <c:v>3.8642857142857139</c:v>
                </c:pt>
                <c:pt idx="15">
                  <c:v>4.0714285714285712</c:v>
                </c:pt>
                <c:pt idx="16">
                  <c:v>4.2785714285714285</c:v>
                </c:pt>
                <c:pt idx="17">
                  <c:v>4.4857142857142858</c:v>
                </c:pt>
                <c:pt idx="18">
                  <c:v>4.6928571428571431</c:v>
                </c:pt>
                <c:pt idx="19">
                  <c:v>4.9000000000000004</c:v>
                </c:pt>
                <c:pt idx="20">
                  <c:v>5.1071428571428577</c:v>
                </c:pt>
                <c:pt idx="21">
                  <c:v>5.3142857142857149</c:v>
                </c:pt>
                <c:pt idx="22">
                  <c:v>5.5214285714285722</c:v>
                </c:pt>
                <c:pt idx="23">
                  <c:v>5.7285714285714295</c:v>
                </c:pt>
                <c:pt idx="24">
                  <c:v>5.9357142857142868</c:v>
                </c:pt>
                <c:pt idx="25">
                  <c:v>6.1428571428571441</c:v>
                </c:pt>
                <c:pt idx="26">
                  <c:v>6.3500000000000014</c:v>
                </c:pt>
                <c:pt idx="27">
                  <c:v>6.5571428571428587</c:v>
                </c:pt>
                <c:pt idx="28">
                  <c:v>6.764285714285716</c:v>
                </c:pt>
                <c:pt idx="29">
                  <c:v>6.9714285714285742</c:v>
                </c:pt>
                <c:pt idx="30">
                  <c:v>7.1785714285714315</c:v>
                </c:pt>
                <c:pt idx="31">
                  <c:v>7.3857142857142888</c:v>
                </c:pt>
                <c:pt idx="32">
                  <c:v>7.5928571428571461</c:v>
                </c:pt>
                <c:pt idx="33">
                  <c:v>7.8000000000000034</c:v>
                </c:pt>
                <c:pt idx="34">
                  <c:v>8.0071428571428598</c:v>
                </c:pt>
                <c:pt idx="35">
                  <c:v>8.2142857142857189</c:v>
                </c:pt>
                <c:pt idx="36">
                  <c:v>8.4214285714285744</c:v>
                </c:pt>
                <c:pt idx="37">
                  <c:v>8.6285714285714334</c:v>
                </c:pt>
                <c:pt idx="38">
                  <c:v>8.835714285714289</c:v>
                </c:pt>
                <c:pt idx="39">
                  <c:v>9.042857142857148</c:v>
                </c:pt>
                <c:pt idx="40">
                  <c:v>9.2500000000000036</c:v>
                </c:pt>
                <c:pt idx="41">
                  <c:v>9.4571428571428608</c:v>
                </c:pt>
                <c:pt idx="42">
                  <c:v>9.6642857142857164</c:v>
                </c:pt>
                <c:pt idx="43">
                  <c:v>9.8714285714285737</c:v>
                </c:pt>
                <c:pt idx="44">
                  <c:v>10.078571428571429</c:v>
                </c:pt>
                <c:pt idx="45">
                  <c:v>10.285714285714286</c:v>
                </c:pt>
                <c:pt idx="46">
                  <c:v>10.492857142857142</c:v>
                </c:pt>
                <c:pt idx="47">
                  <c:v>10.7</c:v>
                </c:pt>
                <c:pt idx="48">
                  <c:v>10.907142857142855</c:v>
                </c:pt>
                <c:pt idx="49">
                  <c:v>11.114285714285712</c:v>
                </c:pt>
                <c:pt idx="50">
                  <c:v>11.321428571428568</c:v>
                </c:pt>
                <c:pt idx="51">
                  <c:v>11.528571428571425</c:v>
                </c:pt>
                <c:pt idx="52">
                  <c:v>11.73571428571428</c:v>
                </c:pt>
                <c:pt idx="53">
                  <c:v>11.942857142857138</c:v>
                </c:pt>
                <c:pt idx="54">
                  <c:v>12.149999999999993</c:v>
                </c:pt>
                <c:pt idx="55">
                  <c:v>12.357142857142851</c:v>
                </c:pt>
                <c:pt idx="56">
                  <c:v>12.564285714285706</c:v>
                </c:pt>
                <c:pt idx="57">
                  <c:v>12.771428571428563</c:v>
                </c:pt>
                <c:pt idx="58">
                  <c:v>12.978571428571419</c:v>
                </c:pt>
                <c:pt idx="59">
                  <c:v>13.185714285714276</c:v>
                </c:pt>
                <c:pt idx="60">
                  <c:v>13.392857142857132</c:v>
                </c:pt>
                <c:pt idx="61">
                  <c:v>13.599999999999989</c:v>
                </c:pt>
                <c:pt idx="62">
                  <c:v>13.807142857142845</c:v>
                </c:pt>
                <c:pt idx="63">
                  <c:v>14.014285714285702</c:v>
                </c:pt>
                <c:pt idx="64">
                  <c:v>14.221428571428557</c:v>
                </c:pt>
                <c:pt idx="65">
                  <c:v>14.428571428571415</c:v>
                </c:pt>
                <c:pt idx="66">
                  <c:v>14.63571428571427</c:v>
                </c:pt>
                <c:pt idx="67">
                  <c:v>14.842857142857127</c:v>
                </c:pt>
                <c:pt idx="68">
                  <c:v>15.049999999999983</c:v>
                </c:pt>
                <c:pt idx="69">
                  <c:v>15.25714285714284</c:v>
                </c:pt>
                <c:pt idx="70">
                  <c:v>15.464285714285696</c:v>
                </c:pt>
                <c:pt idx="71">
                  <c:v>15.671428571428553</c:v>
                </c:pt>
                <c:pt idx="72">
                  <c:v>15.878571428571409</c:v>
                </c:pt>
                <c:pt idx="73">
                  <c:v>16.085714285714268</c:v>
                </c:pt>
                <c:pt idx="74">
                  <c:v>16.292857142857123</c:v>
                </c:pt>
                <c:pt idx="75">
                  <c:v>16.499999999999979</c:v>
                </c:pt>
                <c:pt idx="76">
                  <c:v>16.707142857142834</c:v>
                </c:pt>
                <c:pt idx="77">
                  <c:v>16.91428571428569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8F-4A82-A74A-58A8B369D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764544"/>
        <c:axId val="656863440"/>
      </c:scatterChart>
      <c:valAx>
        <c:axId val="65476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6863440"/>
        <c:crosses val="autoZero"/>
        <c:crossBetween val="midCat"/>
      </c:valAx>
      <c:valAx>
        <c:axId val="656863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476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AlgelinOLS!$B$4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AlgelinOLS!$A$5:$A$10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AlgelinOLS!$B$5:$B$10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CD-46BB-8D98-07E3DA00D382}"/>
            </c:ext>
          </c:extLst>
        </c:ser>
        <c:ser>
          <c:idx val="1"/>
          <c:order val="1"/>
          <c:tx>
            <c:v>Regressão Linear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AlgelinOLS!$R$6:$R$42</c:f>
              <c:numCache>
                <c:formatCode>General</c:formatCode>
                <c:ptCount val="3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0</c:v>
                </c:pt>
                <c:pt idx="33">
                  <c:v>0.2</c:v>
                </c:pt>
                <c:pt idx="34">
                  <c:v>0.4</c:v>
                </c:pt>
                <c:pt idx="35">
                  <c:v>0.60000000000000009</c:v>
                </c:pt>
                <c:pt idx="36">
                  <c:v>0.8</c:v>
                </c:pt>
              </c:numCache>
            </c:numRef>
          </c:xVal>
          <c:yVal>
            <c:numRef>
              <c:f>AlgelinOLS!$S$6:$S$42</c:f>
              <c:numCache>
                <c:formatCode>General</c:formatCode>
                <c:ptCount val="37"/>
                <c:pt idx="0">
                  <c:v>1.7333333333333332</c:v>
                </c:pt>
                <c:pt idx="1">
                  <c:v>1.8819047619047617</c:v>
                </c:pt>
                <c:pt idx="2">
                  <c:v>2.0304761904761905</c:v>
                </c:pt>
                <c:pt idx="3">
                  <c:v>2.1790476190476191</c:v>
                </c:pt>
                <c:pt idx="4">
                  <c:v>2.3276190476190477</c:v>
                </c:pt>
                <c:pt idx="5">
                  <c:v>2.4761904761904763</c:v>
                </c:pt>
                <c:pt idx="6">
                  <c:v>2.6247619047619049</c:v>
                </c:pt>
                <c:pt idx="7">
                  <c:v>2.7733333333333334</c:v>
                </c:pt>
                <c:pt idx="8">
                  <c:v>2.921904761904762</c:v>
                </c:pt>
                <c:pt idx="9">
                  <c:v>3.0704761904761901</c:v>
                </c:pt>
                <c:pt idx="10">
                  <c:v>3.2190476190476187</c:v>
                </c:pt>
                <c:pt idx="11">
                  <c:v>3.3676190476190473</c:v>
                </c:pt>
                <c:pt idx="12">
                  <c:v>3.5161904761904763</c:v>
                </c:pt>
                <c:pt idx="13">
                  <c:v>3.6647619047619049</c:v>
                </c:pt>
                <c:pt idx="14">
                  <c:v>3.8133333333333335</c:v>
                </c:pt>
                <c:pt idx="15">
                  <c:v>3.961904761904762</c:v>
                </c:pt>
                <c:pt idx="16">
                  <c:v>4.1104761904761906</c:v>
                </c:pt>
                <c:pt idx="17">
                  <c:v>4.2590476190476192</c:v>
                </c:pt>
                <c:pt idx="18">
                  <c:v>4.4076190476190487</c:v>
                </c:pt>
                <c:pt idx="19">
                  <c:v>4.5561904761904772</c:v>
                </c:pt>
                <c:pt idx="20">
                  <c:v>4.7047619047619049</c:v>
                </c:pt>
                <c:pt idx="21">
                  <c:v>4.8533333333333344</c:v>
                </c:pt>
                <c:pt idx="22">
                  <c:v>5.001904761904763</c:v>
                </c:pt>
                <c:pt idx="23">
                  <c:v>5.1504761904761915</c:v>
                </c:pt>
                <c:pt idx="24">
                  <c:v>5.2990476190476201</c:v>
                </c:pt>
                <c:pt idx="25">
                  <c:v>5.4476190476190487</c:v>
                </c:pt>
                <c:pt idx="26">
                  <c:v>5.5961904761904773</c:v>
                </c:pt>
                <c:pt idx="27">
                  <c:v>5.7447619047619067</c:v>
                </c:pt>
                <c:pt idx="28">
                  <c:v>5.8933333333333353</c:v>
                </c:pt>
                <c:pt idx="29">
                  <c:v>6.0419047619047639</c:v>
                </c:pt>
                <c:pt idx="30">
                  <c:v>6.1904761904761925</c:v>
                </c:pt>
                <c:pt idx="31">
                  <c:v>6.339047619047621</c:v>
                </c:pt>
                <c:pt idx="32">
                  <c:v>1.7333333333333332</c:v>
                </c:pt>
                <c:pt idx="33">
                  <c:v>1.8819047619047617</c:v>
                </c:pt>
                <c:pt idx="34">
                  <c:v>2.0304761904761905</c:v>
                </c:pt>
                <c:pt idx="35">
                  <c:v>2.1790476190476191</c:v>
                </c:pt>
                <c:pt idx="36">
                  <c:v>2.3276190476190477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CD-46BB-8D98-07E3DA00D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764544"/>
        <c:axId val="656863440"/>
      </c:scatterChart>
      <c:valAx>
        <c:axId val="65476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6863440"/>
        <c:crosses val="autoZero"/>
        <c:crossBetween val="midCat"/>
      </c:valAx>
      <c:valAx>
        <c:axId val="656863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476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AlgelinOLS_Ridge!$B$4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AlgelinOLS_Ridge!$A$5:$A$10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AlgelinOLS_Ridge!$B$5:$B$10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2-40C2-A418-6CDF0F0F2A32}"/>
            </c:ext>
          </c:extLst>
        </c:ser>
        <c:ser>
          <c:idx val="1"/>
          <c:order val="1"/>
          <c:tx>
            <c:v>Regressão Linear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AlgelinOLS_Ridge!$S$6:$S$42</c:f>
              <c:numCache>
                <c:formatCode>General</c:formatCode>
                <c:ptCount val="3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0</c:v>
                </c:pt>
                <c:pt idx="33">
                  <c:v>0.2</c:v>
                </c:pt>
                <c:pt idx="34">
                  <c:v>0.4</c:v>
                </c:pt>
                <c:pt idx="35">
                  <c:v>0.60000000000000009</c:v>
                </c:pt>
                <c:pt idx="36">
                  <c:v>0.8</c:v>
                </c:pt>
              </c:numCache>
            </c:numRef>
          </c:xVal>
          <c:yVal>
            <c:numRef>
              <c:f>AlgelinOLS_Ridge!$T$6:$T$42</c:f>
              <c:numCache>
                <c:formatCode>General</c:formatCode>
                <c:ptCount val="37"/>
                <c:pt idx="0">
                  <c:v>1.8822788794460195</c:v>
                </c:pt>
                <c:pt idx="1">
                  <c:v>2.0241317805057193</c:v>
                </c:pt>
                <c:pt idx="2">
                  <c:v>2.1659846815654196</c:v>
                </c:pt>
                <c:pt idx="3">
                  <c:v>2.3078375826251194</c:v>
                </c:pt>
                <c:pt idx="4">
                  <c:v>2.4496904836848197</c:v>
                </c:pt>
                <c:pt idx="5">
                  <c:v>2.5915433847445195</c:v>
                </c:pt>
                <c:pt idx="6">
                  <c:v>2.7333962858042193</c:v>
                </c:pt>
                <c:pt idx="7">
                  <c:v>2.8752491868639196</c:v>
                </c:pt>
                <c:pt idx="8">
                  <c:v>3.0171020879236194</c:v>
                </c:pt>
                <c:pt idx="9">
                  <c:v>3.1589549889833197</c:v>
                </c:pt>
                <c:pt idx="10">
                  <c:v>3.3008078900430196</c:v>
                </c:pt>
                <c:pt idx="11">
                  <c:v>3.4426607911027194</c:v>
                </c:pt>
                <c:pt idx="12">
                  <c:v>3.5845136921624192</c:v>
                </c:pt>
                <c:pt idx="13">
                  <c:v>3.7263665932221199</c:v>
                </c:pt>
                <c:pt idx="14">
                  <c:v>3.8682194942818198</c:v>
                </c:pt>
                <c:pt idx="15">
                  <c:v>4.0100723953415205</c:v>
                </c:pt>
                <c:pt idx="16">
                  <c:v>4.1519252964012203</c:v>
                </c:pt>
                <c:pt idx="17">
                  <c:v>4.2937781974609202</c:v>
                </c:pt>
                <c:pt idx="18">
                  <c:v>4.43563109852062</c:v>
                </c:pt>
                <c:pt idx="19">
                  <c:v>4.5774839995803198</c:v>
                </c:pt>
                <c:pt idx="20">
                  <c:v>4.7193369006400196</c:v>
                </c:pt>
                <c:pt idx="21">
                  <c:v>4.8611898016997204</c:v>
                </c:pt>
                <c:pt idx="22">
                  <c:v>5.0030427027594211</c:v>
                </c:pt>
                <c:pt idx="23">
                  <c:v>5.1448956038191209</c:v>
                </c:pt>
                <c:pt idx="24">
                  <c:v>5.2867485048788208</c:v>
                </c:pt>
                <c:pt idx="25">
                  <c:v>5.4286014059385206</c:v>
                </c:pt>
                <c:pt idx="26">
                  <c:v>5.5704543069982213</c:v>
                </c:pt>
                <c:pt idx="27">
                  <c:v>5.7123072080579211</c:v>
                </c:pt>
                <c:pt idx="28">
                  <c:v>5.8541601091176219</c:v>
                </c:pt>
                <c:pt idx="29">
                  <c:v>5.9960130101773217</c:v>
                </c:pt>
                <c:pt idx="30">
                  <c:v>6.1378659112370215</c:v>
                </c:pt>
                <c:pt idx="31">
                  <c:v>6.2797188122967214</c:v>
                </c:pt>
                <c:pt idx="32">
                  <c:v>1.8822788794460195</c:v>
                </c:pt>
                <c:pt idx="33">
                  <c:v>2.0241317805057193</c:v>
                </c:pt>
                <c:pt idx="34">
                  <c:v>2.1659846815654196</c:v>
                </c:pt>
                <c:pt idx="35">
                  <c:v>2.3078375826251194</c:v>
                </c:pt>
                <c:pt idx="36">
                  <c:v>2.4496904836848197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42-40C2-A418-6CDF0F0F2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764544"/>
        <c:axId val="656863440"/>
      </c:scatterChart>
      <c:valAx>
        <c:axId val="65476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6863440"/>
        <c:crosses val="autoZero"/>
        <c:crossBetween val="midCat"/>
      </c:valAx>
      <c:valAx>
        <c:axId val="656863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476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146650</xdr:colOff>
      <xdr:row>15</xdr:row>
      <xdr:rowOff>0</xdr:rowOff>
    </xdr:from>
    <xdr:to>
      <xdr:col>9</xdr:col>
      <xdr:colOff>552090</xdr:colOff>
      <xdr:row>36</xdr:row>
      <xdr:rowOff>172528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92A3E6-BB07-4593-B87B-78FFA2FA1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603016</xdr:colOff>
      <xdr:row>8</xdr:row>
      <xdr:rowOff>146649</xdr:rowOff>
    </xdr:from>
    <xdr:to>
      <xdr:col>28</xdr:col>
      <xdr:colOff>79804</xdr:colOff>
      <xdr:row>25</xdr:row>
      <xdr:rowOff>100183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500B62D-9843-4B7B-81A0-635B016FB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0646" y="1604513"/>
          <a:ext cx="4445603" cy="3033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379562</xdr:colOff>
      <xdr:row>14</xdr:row>
      <xdr:rowOff>69009</xdr:rowOff>
    </xdr:from>
    <xdr:to>
      <xdr:col>18</xdr:col>
      <xdr:colOff>301922</xdr:colOff>
      <xdr:row>40</xdr:row>
      <xdr:rowOff>25880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589BF1-BAC4-4DDF-B76B-F58C9E72E7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603016</xdr:colOff>
      <xdr:row>8</xdr:row>
      <xdr:rowOff>146649</xdr:rowOff>
    </xdr:from>
    <xdr:to>
      <xdr:col>22</xdr:col>
      <xdr:colOff>459367</xdr:colOff>
      <xdr:row>24</xdr:row>
      <xdr:rowOff>143315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6E5DFAF-B7E3-4DA2-A5B3-D6A310D84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0646" y="1604513"/>
          <a:ext cx="4445603" cy="3033164"/>
        </a:xfrm>
        <a:prstGeom prst="rect">
          <a:avLst/>
        </a:prstGeom>
      </xdr:spPr>
    </xdr:pic>
    <xdr:clientData/>
  </xdr:twoCellAnchor>
  <xdr:twoCellAnchor editAs="oneCell">
    <xdr:from>
      <xdr:col>5</xdr:col>
      <xdr:colOff>924257</xdr:colOff>
      <xdr:row>5</xdr:row>
      <xdr:rowOff>155274</xdr:rowOff>
    </xdr:from>
    <xdr:to>
      <xdr:col>15</xdr:col>
      <xdr:colOff>229052</xdr:colOff>
      <xdr:row>11</xdr:row>
      <xdr:rowOff>128314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B45797B-72EE-41F6-80F4-C61779589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8785" y="1078300"/>
          <a:ext cx="3816410" cy="10685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120769</xdr:colOff>
      <xdr:row>16</xdr:row>
      <xdr:rowOff>94888</xdr:rowOff>
    </xdr:from>
    <xdr:to>
      <xdr:col>22</xdr:col>
      <xdr:colOff>517585</xdr:colOff>
      <xdr:row>42</xdr:row>
      <xdr:rowOff>51759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1C9AFB1-799A-45CA-8B91-031F54FE4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2820006</xdr:colOff>
      <xdr:row>13</xdr:row>
      <xdr:rowOff>25879</xdr:rowOff>
    </xdr:from>
    <xdr:to>
      <xdr:col>29</xdr:col>
      <xdr:colOff>174696</xdr:colOff>
      <xdr:row>29</xdr:row>
      <xdr:rowOff>39798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3A41E4B-A3B1-45D6-B39A-C31724F52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90285" y="2415396"/>
          <a:ext cx="4445603" cy="3033164"/>
        </a:xfrm>
        <a:prstGeom prst="rect">
          <a:avLst/>
        </a:prstGeom>
      </xdr:spPr>
    </xdr:pic>
    <xdr:clientData/>
  </xdr:twoCellAnchor>
  <xdr:twoCellAnchor editAs="oneCell">
    <xdr:from>
      <xdr:col>5</xdr:col>
      <xdr:colOff>448573</xdr:colOff>
      <xdr:row>1</xdr:row>
      <xdr:rowOff>8627</xdr:rowOff>
    </xdr:from>
    <xdr:to>
      <xdr:col>17</xdr:col>
      <xdr:colOff>213572</xdr:colOff>
      <xdr:row>6</xdr:row>
      <xdr:rowOff>134397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5AC46DA-8F50-46D5-BCBD-51EC2DBE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1064" y="189782"/>
          <a:ext cx="5639587" cy="10574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491706</xdr:colOff>
      <xdr:row>0</xdr:row>
      <xdr:rowOff>0</xdr:rowOff>
    </xdr:from>
    <xdr:to>
      <xdr:col>14</xdr:col>
      <xdr:colOff>392112</xdr:colOff>
      <xdr:row>31</xdr:row>
      <xdr:rowOff>162793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5ED1F90-464D-438D-AE13-A9C8814B8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706" y="0"/>
          <a:ext cx="8595832" cy="57785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465826</xdr:colOff>
      <xdr:row>17</xdr:row>
      <xdr:rowOff>17253</xdr:rowOff>
    </xdr:from>
    <xdr:to>
      <xdr:col>21</xdr:col>
      <xdr:colOff>392799</xdr:colOff>
      <xdr:row>24</xdr:row>
      <xdr:rowOff>151341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9709795-95CB-48E6-B181-89595AF51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9547" y="3105510"/>
          <a:ext cx="4706007" cy="1419423"/>
        </a:xfrm>
        <a:prstGeom prst="rect">
          <a:avLst/>
        </a:prstGeom>
      </xdr:spPr>
    </xdr:pic>
    <xdr:clientData/>
  </xdr:twoCellAnchor>
  <xdr:twoCellAnchor editAs="oneCell">
    <xdr:from>
      <xdr:col>19</xdr:col>
      <xdr:colOff>103517</xdr:colOff>
      <xdr:row>3</xdr:row>
      <xdr:rowOff>181154</xdr:rowOff>
    </xdr:from>
    <xdr:to>
      <xdr:col>22</xdr:col>
      <xdr:colOff>583688</xdr:colOff>
      <xdr:row>11</xdr:row>
      <xdr:rowOff>151339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06664E7-095F-4365-ADAE-F35E94EE4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44068" y="724618"/>
          <a:ext cx="2343477" cy="1419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.stat.psu.edu/stat462/node/102/" TargetMode="External"/><Relationship Id="rId1" Type="http://schemas.openxmlformats.org/officeDocument/2006/relationships/hyperlink" Target="http://reliawiki.org/index.php/Simple_Linear_Regression_Analysi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zIlOwe-qfKM&amp;t=195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zIlOwe-qfKM&amp;t=195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zIlOwe-qfKM&amp;t=195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://pt.excelfunctions.eu/F.INV.RT/Portugues" TargetMode="External"/><Relationship Id="rId1" Type="http://schemas.openxmlformats.org/officeDocument/2006/relationships/hyperlink" Target="https://www.youtube.com/watch?v=NF5_btOaCi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FD44-7A04-4249-8A9C-B0002714B5AD}">
  <dimension ref="A1:I23"/>
  <sheetViews>
    <sheetView showGridLines="0" workbookViewId="0">
      <selection activeCell="H11" sqref="H11"/>
    </sheetView>
  </sheetViews>
  <sheetFormatPr defaultRowHeight="14.3" x14ac:dyDescent="0.25"/>
  <cols>
    <col min="1" max="1" width="23.75" bestFit="1" customWidth="1"/>
    <col min="2" max="5" width="11.875" bestFit="1" customWidth="1"/>
    <col min="6" max="6" width="15.25" bestFit="1" customWidth="1"/>
    <col min="7" max="7" width="13.875" bestFit="1" customWidth="1"/>
    <col min="8" max="8" width="12.875" bestFit="1" customWidth="1"/>
    <col min="9" max="9" width="13.75" bestFit="1" customWidth="1"/>
  </cols>
  <sheetData>
    <row r="1" spans="1:9" x14ac:dyDescent="0.25">
      <c r="A1" t="s">
        <v>13</v>
      </c>
    </row>
    <row r="2" spans="1:9" ht="14.95" thickBot="1" x14ac:dyDescent="0.3"/>
    <row r="3" spans="1:9" x14ac:dyDescent="0.25">
      <c r="A3" s="12" t="s">
        <v>14</v>
      </c>
      <c r="B3" s="12"/>
    </row>
    <row r="4" spans="1:9" x14ac:dyDescent="0.25">
      <c r="A4" s="9" t="s">
        <v>15</v>
      </c>
      <c r="B4" s="9">
        <v>0.95043661174947014</v>
      </c>
    </row>
    <row r="5" spans="1:9" x14ac:dyDescent="0.25">
      <c r="A5" s="9" t="s">
        <v>16</v>
      </c>
      <c r="B5" s="9">
        <v>0.90332975295381313</v>
      </c>
    </row>
    <row r="6" spans="1:9" x14ac:dyDescent="0.25">
      <c r="A6" s="9" t="s">
        <v>17</v>
      </c>
      <c r="B6" s="9">
        <v>0.88721804511278191</v>
      </c>
    </row>
    <row r="7" spans="1:9" x14ac:dyDescent="0.25">
      <c r="A7" s="9" t="s">
        <v>18</v>
      </c>
      <c r="B7" s="9">
        <v>0.89642145700079501</v>
      </c>
    </row>
    <row r="8" spans="1:9" ht="14.95" thickBot="1" x14ac:dyDescent="0.3">
      <c r="A8" s="10" t="s">
        <v>19</v>
      </c>
      <c r="B8" s="10">
        <v>8</v>
      </c>
    </row>
    <row r="10" spans="1:9" ht="14.95" thickBot="1" x14ac:dyDescent="0.3">
      <c r="A10" t="s">
        <v>20</v>
      </c>
    </row>
    <row r="11" spans="1:9" x14ac:dyDescent="0.25">
      <c r="A11" s="11"/>
      <c r="B11" s="11" t="s">
        <v>25</v>
      </c>
      <c r="C11" s="11" t="s">
        <v>26</v>
      </c>
      <c r="D11" s="11" t="s">
        <v>27</v>
      </c>
      <c r="E11" s="11" t="s">
        <v>28</v>
      </c>
      <c r="F11" s="11" t="s">
        <v>29</v>
      </c>
    </row>
    <row r="12" spans="1:9" x14ac:dyDescent="0.25">
      <c r="A12" s="9" t="s">
        <v>21</v>
      </c>
      <c r="B12" s="9">
        <v>1</v>
      </c>
      <c r="C12" s="9">
        <v>45.053571428571431</v>
      </c>
      <c r="D12" s="9">
        <v>45.053571428571431</v>
      </c>
      <c r="E12" s="9">
        <v>56.066666666666691</v>
      </c>
      <c r="F12" s="9">
        <v>2.931822105337165E-4</v>
      </c>
    </row>
    <row r="13" spans="1:9" x14ac:dyDescent="0.25">
      <c r="A13" s="9" t="s">
        <v>22</v>
      </c>
      <c r="B13" s="9">
        <v>6</v>
      </c>
      <c r="C13" s="9">
        <v>4.8214285714285694</v>
      </c>
      <c r="D13" s="9">
        <v>0.80357142857142827</v>
      </c>
      <c r="E13" s="9"/>
      <c r="F13" s="9"/>
    </row>
    <row r="14" spans="1:9" ht="14.95" thickBot="1" x14ac:dyDescent="0.3">
      <c r="A14" s="10" t="s">
        <v>23</v>
      </c>
      <c r="B14" s="10">
        <v>7</v>
      </c>
      <c r="C14" s="10">
        <v>49.875</v>
      </c>
      <c r="D14" s="10"/>
      <c r="E14" s="10"/>
      <c r="F14" s="10"/>
    </row>
    <row r="15" spans="1:9" ht="14.95" thickBot="1" x14ac:dyDescent="0.3"/>
    <row r="16" spans="1:9" x14ac:dyDescent="0.25">
      <c r="A16" s="11"/>
      <c r="B16" s="11" t="s">
        <v>30</v>
      </c>
      <c r="C16" s="11" t="s">
        <v>18</v>
      </c>
      <c r="D16" s="11" t="s">
        <v>31</v>
      </c>
      <c r="E16" s="11" t="s">
        <v>32</v>
      </c>
      <c r="F16" s="11" t="s">
        <v>33</v>
      </c>
      <c r="G16" s="11" t="s">
        <v>34</v>
      </c>
      <c r="H16" s="11" t="s">
        <v>35</v>
      </c>
      <c r="I16" s="11" t="s">
        <v>54</v>
      </c>
    </row>
    <row r="17" spans="1:9" x14ac:dyDescent="0.25">
      <c r="A17" s="9" t="s">
        <v>24</v>
      </c>
      <c r="B17" s="9">
        <v>0.9642857142857153</v>
      </c>
      <c r="C17" s="9">
        <v>0.69848597198599793</v>
      </c>
      <c r="D17" s="9">
        <v>1.3805369799252685</v>
      </c>
      <c r="E17" s="9">
        <v>0.21664763590131109</v>
      </c>
      <c r="F17" s="9">
        <v>-0.74484788842533622</v>
      </c>
      <c r="G17" s="9">
        <v>2.6734193169967666</v>
      </c>
      <c r="H17" s="9">
        <v>-0.74484788842533622</v>
      </c>
      <c r="I17" s="9">
        <v>2.6734193169967666</v>
      </c>
    </row>
    <row r="18" spans="1:9" ht="14.95" thickBot="1" x14ac:dyDescent="0.3">
      <c r="A18" s="10" t="s">
        <v>36</v>
      </c>
      <c r="B18" s="10">
        <v>1.0357142857142856</v>
      </c>
      <c r="C18" s="10">
        <v>0.13832083379312202</v>
      </c>
      <c r="D18" s="10">
        <v>7.4877678026676726</v>
      </c>
      <c r="E18" s="10">
        <v>2.9318221053371656E-4</v>
      </c>
      <c r="F18" s="10">
        <v>0.69725539824564176</v>
      </c>
      <c r="G18" s="10">
        <v>1.3741731731829294</v>
      </c>
      <c r="H18" s="10">
        <v>0.69725539824564176</v>
      </c>
      <c r="I18" s="10">
        <v>1.3741731731829294</v>
      </c>
    </row>
    <row r="20" spans="1:9" ht="19.7" x14ac:dyDescent="0.35">
      <c r="A20" s="31" t="s">
        <v>55</v>
      </c>
    </row>
    <row r="21" spans="1:9" x14ac:dyDescent="0.25">
      <c r="A21" s="8" t="s">
        <v>56</v>
      </c>
    </row>
    <row r="22" spans="1:9" x14ac:dyDescent="0.25">
      <c r="A22" s="8" t="s">
        <v>58</v>
      </c>
    </row>
    <row r="23" spans="1:9" x14ac:dyDescent="0.25">
      <c r="A23" t="s">
        <v>57</v>
      </c>
    </row>
  </sheetData>
  <hyperlinks>
    <hyperlink ref="A21" r:id="rId1" location=":~:text=A%20statistic%20based%20on%20the,%2C%20equals%20some%20constant%20value%2C%20.&amp;text=If%20the%20value%20of%20used,for%20the%20significance%20of%20regression." display="http://reliawiki.org/index.php/Simple_Linear_Regression_Analysis - :~:text=A%20statistic%20based%20on%20the,%2C%20equals%20some%20constant%20value%2C%20.&amp;text=If%20the%20value%20of%20used,for%20the%20significance%20of%20regression." xr:uid="{8F36060B-2040-4ECE-B466-BAD4F12B15FB}"/>
    <hyperlink ref="A22" r:id="rId2" xr:uid="{AC175A2E-58EE-40B2-BF91-AE8C7D8DC01C}"/>
  </hyperlinks>
  <pageMargins left="0.511811024" right="0.511811024" top="0.78740157499999996" bottom="0.78740157499999996" header="0.31496062000000002" footer="0.31496062000000002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showGridLines="0" tabSelected="1" zoomScale="115" zoomScaleNormal="115" workbookViewId="0">
      <selection activeCell="M9" sqref="M9"/>
    </sheetView>
  </sheetViews>
  <sheetFormatPr defaultRowHeight="14.3" x14ac:dyDescent="0.25"/>
  <cols>
    <col min="1" max="5" width="9" style="1"/>
    <col min="6" max="6" width="13.875" style="1" bestFit="1" customWidth="1"/>
    <col min="7" max="7" width="9" style="1"/>
    <col min="8" max="8" width="12.125" style="1" bestFit="1" customWidth="1"/>
    <col min="9" max="9" width="10.625" style="1" bestFit="1" customWidth="1"/>
    <col min="10" max="16384" width="9" style="1"/>
  </cols>
  <sheetData>
    <row r="1" spans="1:23" x14ac:dyDescent="0.25">
      <c r="A1" s="1" t="s">
        <v>53</v>
      </c>
      <c r="B1" s="1" t="s">
        <v>2</v>
      </c>
      <c r="S1" s="2" t="s">
        <v>7</v>
      </c>
      <c r="T1" s="3"/>
      <c r="U1" s="4" t="s">
        <v>9</v>
      </c>
    </row>
    <row r="2" spans="1:23" ht="14.95" thickBot="1" x14ac:dyDescent="0.3">
      <c r="A2" s="1">
        <v>1</v>
      </c>
      <c r="B2" s="1">
        <f>COUNT(B5:B15)</f>
        <v>8</v>
      </c>
      <c r="S2" s="5">
        <f>(M5*N5-P5*O5)/(Q5*M5-R5)</f>
        <v>1.0357142857142858</v>
      </c>
      <c r="T2" s="6"/>
      <c r="U2" s="7">
        <f>(O5-S2*P5)/M5</f>
        <v>0.96428571428571352</v>
      </c>
    </row>
    <row r="3" spans="1:23" x14ac:dyDescent="0.25">
      <c r="D3" s="1">
        <f>SUM(D5:D10)</f>
        <v>25.09375</v>
      </c>
      <c r="E3" s="1">
        <f>SUM(E5:E10)</f>
        <v>4.2130102040816322</v>
      </c>
      <c r="L3" s="1">
        <f>SUM(L5:L12)</f>
        <v>246</v>
      </c>
    </row>
    <row r="4" spans="1:23" x14ac:dyDescent="0.25">
      <c r="A4" s="1" t="s">
        <v>0</v>
      </c>
      <c r="B4" s="1" t="s">
        <v>1</v>
      </c>
      <c r="D4" s="1" t="s">
        <v>48</v>
      </c>
      <c r="E4" s="1" t="s">
        <v>49</v>
      </c>
      <c r="F4" s="1" t="s">
        <v>50</v>
      </c>
      <c r="G4" s="1" t="s">
        <v>47</v>
      </c>
      <c r="H4" s="1" t="s">
        <v>52</v>
      </c>
      <c r="I4" s="1" t="s">
        <v>51</v>
      </c>
      <c r="J4" s="1" t="s">
        <v>28</v>
      </c>
      <c r="L4" s="1" t="s">
        <v>8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6</v>
      </c>
      <c r="R4" s="1" t="s">
        <v>11</v>
      </c>
      <c r="S4" s="30" t="s">
        <v>10</v>
      </c>
      <c r="T4" s="30"/>
    </row>
    <row r="5" spans="1:23" x14ac:dyDescent="0.25">
      <c r="A5" s="1">
        <v>1</v>
      </c>
      <c r="B5" s="1">
        <v>2</v>
      </c>
      <c r="D5" s="1">
        <f>(AVERAGE($B$5:$B$15)-B5)^2</f>
        <v>13.140625</v>
      </c>
      <c r="E5" s="1">
        <f t="shared" ref="E5:E12" si="0">($U$2+$S$2*A5-B5)^2</f>
        <v>4.4373425918681914E-31</v>
      </c>
      <c r="F5" s="1">
        <f>D5-E5</f>
        <v>13.140625</v>
      </c>
      <c r="G5" s="1">
        <f>(D3-E3)/D3</f>
        <v>0.83210918240272447</v>
      </c>
      <c r="H5" s="1">
        <f>(B2-1)/((B2-1)-A2)</f>
        <v>1.1666666666666667</v>
      </c>
      <c r="I5" s="1">
        <f>1-H5*(1-G5)</f>
        <v>0.80412737946984514</v>
      </c>
      <c r="J5" s="1">
        <f>(D3-E3)/E3</f>
        <v>4.9562518922191945</v>
      </c>
      <c r="L5" s="1">
        <f t="shared" ref="L5:L10" si="1">A5*B5</f>
        <v>2</v>
      </c>
      <c r="M5" s="1">
        <f>COUNT(B5:B15)</f>
        <v>8</v>
      </c>
      <c r="N5" s="1">
        <f>L3</f>
        <v>246</v>
      </c>
      <c r="O5" s="1">
        <f>SUM(B5:B15)</f>
        <v>45</v>
      </c>
      <c r="P5" s="1">
        <f>SUM(A5:A15)</f>
        <v>36</v>
      </c>
      <c r="Q5" s="1">
        <f>SUMSQ(A5:A15)</f>
        <v>204</v>
      </c>
      <c r="R5" s="1">
        <f>SUM(A5:A15)^2</f>
        <v>1296</v>
      </c>
      <c r="S5" s="1" t="s">
        <v>0</v>
      </c>
      <c r="T5" s="1" t="s">
        <v>1</v>
      </c>
      <c r="W5" s="8" t="s">
        <v>12</v>
      </c>
    </row>
    <row r="6" spans="1:23" x14ac:dyDescent="0.25">
      <c r="A6" s="1">
        <v>2</v>
      </c>
      <c r="B6" s="1">
        <v>4</v>
      </c>
      <c r="D6" s="1">
        <f t="shared" ref="D6:D12" si="2">(AVERAGE($B$5:$B$15)-B6)^2</f>
        <v>2.640625</v>
      </c>
      <c r="E6" s="1">
        <f t="shared" si="0"/>
        <v>0.92984693877551128</v>
      </c>
      <c r="F6" s="1">
        <f t="shared" ref="F6:F12" si="3">D6-E6</f>
        <v>1.7107780612244887</v>
      </c>
      <c r="L6" s="1">
        <f t="shared" si="1"/>
        <v>8</v>
      </c>
      <c r="S6" s="1">
        <v>0</v>
      </c>
      <c r="T6" s="1">
        <f>$U$2 + $S$2*S6</f>
        <v>0.96428571428571352</v>
      </c>
    </row>
    <row r="7" spans="1:23" x14ac:dyDescent="0.25">
      <c r="A7" s="1">
        <v>3</v>
      </c>
      <c r="B7" s="1">
        <v>3</v>
      </c>
      <c r="D7" s="1">
        <f t="shared" si="2"/>
        <v>6.890625</v>
      </c>
      <c r="E7" s="1">
        <f t="shared" si="0"/>
        <v>1.1479591836734688</v>
      </c>
      <c r="F7" s="1">
        <f t="shared" si="3"/>
        <v>5.7426658163265314</v>
      </c>
      <c r="L7" s="1">
        <f t="shared" si="1"/>
        <v>9</v>
      </c>
      <c r="S7" s="1">
        <f>S6+0.2</f>
        <v>0.2</v>
      </c>
      <c r="T7" s="1">
        <f t="shared" ref="T7" si="4">$U$2 + $S$2*S7</f>
        <v>1.1714285714285708</v>
      </c>
    </row>
    <row r="8" spans="1:23" x14ac:dyDescent="0.25">
      <c r="A8" s="1">
        <v>4</v>
      </c>
      <c r="B8" s="1">
        <v>6</v>
      </c>
      <c r="D8" s="1">
        <f t="shared" si="2"/>
        <v>0.140625</v>
      </c>
      <c r="E8" s="1">
        <f t="shared" si="0"/>
        <v>0.79719387755102111</v>
      </c>
      <c r="F8" s="1">
        <f t="shared" si="3"/>
        <v>-0.65656887755102111</v>
      </c>
      <c r="L8" s="1">
        <f t="shared" si="1"/>
        <v>24</v>
      </c>
      <c r="S8" s="1">
        <f t="shared" ref="S8:S71" si="5">S7+0.2</f>
        <v>0.4</v>
      </c>
      <c r="T8" s="1">
        <f t="shared" ref="T8:T71" si="6">$U$2 + $S$2*S8</f>
        <v>1.3785714285714279</v>
      </c>
    </row>
    <row r="9" spans="1:23" x14ac:dyDescent="0.25">
      <c r="A9" s="1">
        <v>5</v>
      </c>
      <c r="B9" s="1">
        <v>5</v>
      </c>
      <c r="D9" s="1">
        <f t="shared" si="2"/>
        <v>0.390625</v>
      </c>
      <c r="E9" s="1">
        <f t="shared" si="0"/>
        <v>1.3061224489795906</v>
      </c>
      <c r="F9" s="1">
        <f t="shared" si="3"/>
        <v>-0.91549744897959062</v>
      </c>
      <c r="L9" s="1">
        <f t="shared" si="1"/>
        <v>25</v>
      </c>
      <c r="S9" s="1">
        <f t="shared" si="5"/>
        <v>0.60000000000000009</v>
      </c>
      <c r="T9" s="1">
        <f t="shared" si="6"/>
        <v>1.585714285714285</v>
      </c>
    </row>
    <row r="10" spans="1:23" x14ac:dyDescent="0.25">
      <c r="A10" s="1">
        <v>6</v>
      </c>
      <c r="B10" s="1">
        <v>7</v>
      </c>
      <c r="D10" s="1">
        <f t="shared" si="2"/>
        <v>1.890625</v>
      </c>
      <c r="E10" s="1">
        <f t="shared" si="0"/>
        <v>3.1887755102040907E-2</v>
      </c>
      <c r="F10" s="1">
        <f t="shared" si="3"/>
        <v>1.8587372448979591</v>
      </c>
      <c r="L10" s="1">
        <f t="shared" si="1"/>
        <v>42</v>
      </c>
      <c r="S10" s="1">
        <f t="shared" si="5"/>
        <v>0.8</v>
      </c>
      <c r="T10" s="1">
        <f t="shared" si="6"/>
        <v>1.7928571428571423</v>
      </c>
    </row>
    <row r="11" spans="1:23" x14ac:dyDescent="0.25">
      <c r="A11" s="1">
        <v>7</v>
      </c>
      <c r="B11" s="1">
        <v>8</v>
      </c>
      <c r="D11" s="1">
        <f t="shared" si="2"/>
        <v>5.640625</v>
      </c>
      <c r="E11" s="1">
        <f t="shared" si="0"/>
        <v>4.5918367346939208E-2</v>
      </c>
      <c r="F11" s="1">
        <f t="shared" si="3"/>
        <v>5.594706632653061</v>
      </c>
      <c r="L11" s="1">
        <f t="shared" ref="L11:L14" si="7">A11*B11</f>
        <v>56</v>
      </c>
      <c r="S11" s="1">
        <f t="shared" si="5"/>
        <v>1</v>
      </c>
      <c r="T11" s="1">
        <f t="shared" si="6"/>
        <v>1.9999999999999993</v>
      </c>
    </row>
    <row r="12" spans="1:23" x14ac:dyDescent="0.25">
      <c r="A12" s="1">
        <v>8</v>
      </c>
      <c r="B12" s="1">
        <v>10</v>
      </c>
      <c r="D12" s="1">
        <f t="shared" si="2"/>
        <v>19.140625</v>
      </c>
      <c r="E12" s="1">
        <f t="shared" si="0"/>
        <v>0.5625</v>
      </c>
      <c r="F12" s="1">
        <f t="shared" si="3"/>
        <v>18.578125</v>
      </c>
      <c r="L12" s="1">
        <f t="shared" si="7"/>
        <v>80</v>
      </c>
      <c r="S12" s="1">
        <f t="shared" si="5"/>
        <v>1.2</v>
      </c>
      <c r="T12" s="1">
        <f t="shared" si="6"/>
        <v>2.2071428571428564</v>
      </c>
    </row>
    <row r="13" spans="1:23" x14ac:dyDescent="0.25">
      <c r="S13" s="1">
        <f t="shared" si="5"/>
        <v>1.4</v>
      </c>
      <c r="T13" s="1">
        <f t="shared" si="6"/>
        <v>2.4142857142857137</v>
      </c>
    </row>
    <row r="14" spans="1:23" x14ac:dyDescent="0.25">
      <c r="S14" s="1">
        <f t="shared" si="5"/>
        <v>1.5999999999999999</v>
      </c>
      <c r="T14" s="1">
        <f t="shared" si="6"/>
        <v>2.621428571428571</v>
      </c>
    </row>
    <row r="15" spans="1:23" x14ac:dyDescent="0.25">
      <c r="S15" s="1">
        <f t="shared" si="5"/>
        <v>1.7999999999999998</v>
      </c>
      <c r="T15" s="1">
        <f t="shared" si="6"/>
        <v>2.8285714285714278</v>
      </c>
    </row>
    <row r="16" spans="1:23" x14ac:dyDescent="0.25">
      <c r="S16" s="1">
        <f t="shared" si="5"/>
        <v>1.9999999999999998</v>
      </c>
      <c r="T16" s="1">
        <f t="shared" si="6"/>
        <v>3.0357142857142847</v>
      </c>
    </row>
    <row r="17" spans="19:20" x14ac:dyDescent="0.25">
      <c r="S17" s="1">
        <f t="shared" si="5"/>
        <v>2.1999999999999997</v>
      </c>
      <c r="T17" s="1">
        <f t="shared" si="6"/>
        <v>3.242857142857142</v>
      </c>
    </row>
    <row r="18" spans="19:20" x14ac:dyDescent="0.25">
      <c r="S18" s="1">
        <f t="shared" si="5"/>
        <v>2.4</v>
      </c>
      <c r="T18" s="1">
        <f t="shared" si="6"/>
        <v>3.4499999999999993</v>
      </c>
    </row>
    <row r="19" spans="19:20" x14ac:dyDescent="0.25">
      <c r="S19" s="1">
        <f t="shared" si="5"/>
        <v>2.6</v>
      </c>
      <c r="T19" s="1">
        <f t="shared" si="6"/>
        <v>3.6571428571428566</v>
      </c>
    </row>
    <row r="20" spans="19:20" x14ac:dyDescent="0.25">
      <c r="S20" s="1">
        <f t="shared" si="5"/>
        <v>2.8000000000000003</v>
      </c>
      <c r="T20" s="1">
        <f t="shared" si="6"/>
        <v>3.8642857142857139</v>
      </c>
    </row>
    <row r="21" spans="19:20" x14ac:dyDescent="0.25">
      <c r="S21" s="1">
        <f t="shared" si="5"/>
        <v>3.0000000000000004</v>
      </c>
      <c r="T21" s="1">
        <f t="shared" si="6"/>
        <v>4.0714285714285712</v>
      </c>
    </row>
    <row r="22" spans="19:20" x14ac:dyDescent="0.25">
      <c r="S22" s="1">
        <f t="shared" si="5"/>
        <v>3.2000000000000006</v>
      </c>
      <c r="T22" s="1">
        <f t="shared" si="6"/>
        <v>4.2785714285714285</v>
      </c>
    </row>
    <row r="23" spans="19:20" x14ac:dyDescent="0.25">
      <c r="S23" s="1">
        <f t="shared" si="5"/>
        <v>3.4000000000000008</v>
      </c>
      <c r="T23" s="1">
        <f t="shared" si="6"/>
        <v>4.4857142857142858</v>
      </c>
    </row>
    <row r="24" spans="19:20" x14ac:dyDescent="0.25">
      <c r="S24" s="1">
        <f t="shared" si="5"/>
        <v>3.600000000000001</v>
      </c>
      <c r="T24" s="1">
        <f t="shared" si="6"/>
        <v>4.6928571428571431</v>
      </c>
    </row>
    <row r="25" spans="19:20" x14ac:dyDescent="0.25">
      <c r="S25" s="1">
        <f t="shared" si="5"/>
        <v>3.8000000000000012</v>
      </c>
      <c r="T25" s="1">
        <f t="shared" si="6"/>
        <v>4.9000000000000004</v>
      </c>
    </row>
    <row r="26" spans="19:20" x14ac:dyDescent="0.25">
      <c r="S26" s="1">
        <f t="shared" si="5"/>
        <v>4.0000000000000009</v>
      </c>
      <c r="T26" s="1">
        <f t="shared" si="6"/>
        <v>5.1071428571428577</v>
      </c>
    </row>
    <row r="27" spans="19:20" x14ac:dyDescent="0.25">
      <c r="S27" s="1">
        <f t="shared" si="5"/>
        <v>4.2000000000000011</v>
      </c>
      <c r="T27" s="1">
        <f t="shared" si="6"/>
        <v>5.3142857142857149</v>
      </c>
    </row>
    <row r="28" spans="19:20" x14ac:dyDescent="0.25">
      <c r="S28" s="1">
        <f t="shared" si="5"/>
        <v>4.4000000000000012</v>
      </c>
      <c r="T28" s="1">
        <f t="shared" si="6"/>
        <v>5.5214285714285722</v>
      </c>
    </row>
    <row r="29" spans="19:20" x14ac:dyDescent="0.25">
      <c r="S29" s="1">
        <f t="shared" si="5"/>
        <v>4.6000000000000014</v>
      </c>
      <c r="T29" s="1">
        <f t="shared" si="6"/>
        <v>5.7285714285714295</v>
      </c>
    </row>
    <row r="30" spans="19:20" x14ac:dyDescent="0.25">
      <c r="S30" s="1">
        <f t="shared" si="5"/>
        <v>4.8000000000000016</v>
      </c>
      <c r="T30" s="1">
        <f t="shared" si="6"/>
        <v>5.9357142857142868</v>
      </c>
    </row>
    <row r="31" spans="19:20" x14ac:dyDescent="0.25">
      <c r="S31" s="1">
        <f t="shared" si="5"/>
        <v>5.0000000000000018</v>
      </c>
      <c r="T31" s="1">
        <f t="shared" si="6"/>
        <v>6.1428571428571441</v>
      </c>
    </row>
    <row r="32" spans="19:20" x14ac:dyDescent="0.25">
      <c r="S32" s="1">
        <f t="shared" si="5"/>
        <v>5.200000000000002</v>
      </c>
      <c r="T32" s="1">
        <f t="shared" si="6"/>
        <v>6.3500000000000014</v>
      </c>
    </row>
    <row r="33" spans="19:20" x14ac:dyDescent="0.25">
      <c r="S33" s="1">
        <f t="shared" si="5"/>
        <v>5.4000000000000021</v>
      </c>
      <c r="T33" s="1">
        <f t="shared" si="6"/>
        <v>6.5571428571428587</v>
      </c>
    </row>
    <row r="34" spans="19:20" x14ac:dyDescent="0.25">
      <c r="S34" s="1">
        <f t="shared" si="5"/>
        <v>5.6000000000000023</v>
      </c>
      <c r="T34" s="1">
        <f t="shared" si="6"/>
        <v>6.764285714285716</v>
      </c>
    </row>
    <row r="35" spans="19:20" x14ac:dyDescent="0.25">
      <c r="S35" s="1">
        <f t="shared" si="5"/>
        <v>5.8000000000000025</v>
      </c>
      <c r="T35" s="1">
        <f t="shared" si="6"/>
        <v>6.9714285714285742</v>
      </c>
    </row>
    <row r="36" spans="19:20" x14ac:dyDescent="0.25">
      <c r="S36" s="1">
        <f t="shared" si="5"/>
        <v>6.0000000000000027</v>
      </c>
      <c r="T36" s="1">
        <f t="shared" si="6"/>
        <v>7.1785714285714315</v>
      </c>
    </row>
    <row r="37" spans="19:20" x14ac:dyDescent="0.25">
      <c r="S37" s="1">
        <f t="shared" si="5"/>
        <v>6.2000000000000028</v>
      </c>
      <c r="T37" s="1">
        <f t="shared" si="6"/>
        <v>7.3857142857142888</v>
      </c>
    </row>
    <row r="38" spans="19:20" x14ac:dyDescent="0.25">
      <c r="S38" s="1">
        <f t="shared" si="5"/>
        <v>6.400000000000003</v>
      </c>
      <c r="T38" s="1">
        <f t="shared" si="6"/>
        <v>7.5928571428571461</v>
      </c>
    </row>
    <row r="39" spans="19:20" x14ac:dyDescent="0.25">
      <c r="S39" s="1">
        <f t="shared" si="5"/>
        <v>6.6000000000000032</v>
      </c>
      <c r="T39" s="1">
        <f t="shared" si="6"/>
        <v>7.8000000000000034</v>
      </c>
    </row>
    <row r="40" spans="19:20" x14ac:dyDescent="0.25">
      <c r="S40" s="1">
        <f t="shared" si="5"/>
        <v>6.8000000000000034</v>
      </c>
      <c r="T40" s="1">
        <f t="shared" si="6"/>
        <v>8.0071428571428598</v>
      </c>
    </row>
    <row r="41" spans="19:20" x14ac:dyDescent="0.25">
      <c r="S41" s="1">
        <f t="shared" si="5"/>
        <v>7.0000000000000036</v>
      </c>
      <c r="T41" s="1">
        <f t="shared" si="6"/>
        <v>8.2142857142857189</v>
      </c>
    </row>
    <row r="42" spans="19:20" x14ac:dyDescent="0.25">
      <c r="S42" s="1">
        <f t="shared" si="5"/>
        <v>7.2000000000000037</v>
      </c>
      <c r="T42" s="1">
        <f t="shared" si="6"/>
        <v>8.4214285714285744</v>
      </c>
    </row>
    <row r="43" spans="19:20" x14ac:dyDescent="0.25">
      <c r="S43" s="1">
        <f t="shared" si="5"/>
        <v>7.4000000000000039</v>
      </c>
      <c r="T43" s="1">
        <f t="shared" si="6"/>
        <v>8.6285714285714334</v>
      </c>
    </row>
    <row r="44" spans="19:20" x14ac:dyDescent="0.25">
      <c r="S44" s="1">
        <f t="shared" si="5"/>
        <v>7.6000000000000041</v>
      </c>
      <c r="T44" s="1">
        <f t="shared" si="6"/>
        <v>8.835714285714289</v>
      </c>
    </row>
    <row r="45" spans="19:20" x14ac:dyDescent="0.25">
      <c r="S45" s="1">
        <f t="shared" si="5"/>
        <v>7.8000000000000043</v>
      </c>
      <c r="T45" s="1">
        <f t="shared" si="6"/>
        <v>9.042857142857148</v>
      </c>
    </row>
    <row r="46" spans="19:20" x14ac:dyDescent="0.25">
      <c r="S46" s="1">
        <f t="shared" si="5"/>
        <v>8.0000000000000036</v>
      </c>
      <c r="T46" s="1">
        <f t="shared" si="6"/>
        <v>9.2500000000000036</v>
      </c>
    </row>
    <row r="47" spans="19:20" x14ac:dyDescent="0.25">
      <c r="S47" s="1">
        <f t="shared" si="5"/>
        <v>8.2000000000000028</v>
      </c>
      <c r="T47" s="1">
        <f t="shared" si="6"/>
        <v>9.4571428571428608</v>
      </c>
    </row>
    <row r="48" spans="19:20" x14ac:dyDescent="0.25">
      <c r="S48" s="1">
        <f t="shared" si="5"/>
        <v>8.4000000000000021</v>
      </c>
      <c r="T48" s="1">
        <f t="shared" si="6"/>
        <v>9.6642857142857164</v>
      </c>
    </row>
    <row r="49" spans="19:20" x14ac:dyDescent="0.25">
      <c r="S49" s="1">
        <f t="shared" si="5"/>
        <v>8.6000000000000014</v>
      </c>
      <c r="T49" s="1">
        <f t="shared" si="6"/>
        <v>9.8714285714285737</v>
      </c>
    </row>
    <row r="50" spans="19:20" x14ac:dyDescent="0.25">
      <c r="S50" s="1">
        <f t="shared" si="5"/>
        <v>8.8000000000000007</v>
      </c>
      <c r="T50" s="1">
        <f t="shared" si="6"/>
        <v>10.078571428571429</v>
      </c>
    </row>
    <row r="51" spans="19:20" x14ac:dyDescent="0.25">
      <c r="S51" s="1">
        <f t="shared" si="5"/>
        <v>9</v>
      </c>
      <c r="T51" s="1">
        <f t="shared" si="6"/>
        <v>10.285714285714286</v>
      </c>
    </row>
    <row r="52" spans="19:20" x14ac:dyDescent="0.25">
      <c r="S52" s="1">
        <f t="shared" si="5"/>
        <v>9.1999999999999993</v>
      </c>
      <c r="T52" s="1">
        <f t="shared" si="6"/>
        <v>10.492857142857142</v>
      </c>
    </row>
    <row r="53" spans="19:20" x14ac:dyDescent="0.25">
      <c r="S53" s="1">
        <f t="shared" si="5"/>
        <v>9.3999999999999986</v>
      </c>
      <c r="T53" s="1">
        <f t="shared" si="6"/>
        <v>10.7</v>
      </c>
    </row>
    <row r="54" spans="19:20" x14ac:dyDescent="0.25">
      <c r="S54" s="1">
        <f t="shared" si="5"/>
        <v>9.5999999999999979</v>
      </c>
      <c r="T54" s="1">
        <f t="shared" si="6"/>
        <v>10.907142857142855</v>
      </c>
    </row>
    <row r="55" spans="19:20" x14ac:dyDescent="0.25">
      <c r="S55" s="1">
        <f t="shared" si="5"/>
        <v>9.7999999999999972</v>
      </c>
      <c r="T55" s="1">
        <f t="shared" si="6"/>
        <v>11.114285714285712</v>
      </c>
    </row>
    <row r="56" spans="19:20" x14ac:dyDescent="0.25">
      <c r="S56" s="1">
        <f t="shared" si="5"/>
        <v>9.9999999999999964</v>
      </c>
      <c r="T56" s="1">
        <f t="shared" si="6"/>
        <v>11.321428571428568</v>
      </c>
    </row>
    <row r="57" spans="19:20" x14ac:dyDescent="0.25">
      <c r="S57" s="1">
        <f t="shared" si="5"/>
        <v>10.199999999999996</v>
      </c>
      <c r="T57" s="1">
        <f t="shared" si="6"/>
        <v>11.528571428571425</v>
      </c>
    </row>
    <row r="58" spans="19:20" x14ac:dyDescent="0.25">
      <c r="S58" s="1">
        <f t="shared" si="5"/>
        <v>10.399999999999995</v>
      </c>
      <c r="T58" s="1">
        <f t="shared" si="6"/>
        <v>11.73571428571428</v>
      </c>
    </row>
    <row r="59" spans="19:20" x14ac:dyDescent="0.25">
      <c r="S59" s="1">
        <f t="shared" si="5"/>
        <v>10.599999999999994</v>
      </c>
      <c r="T59" s="1">
        <f t="shared" si="6"/>
        <v>11.942857142857138</v>
      </c>
    </row>
    <row r="60" spans="19:20" x14ac:dyDescent="0.25">
      <c r="S60" s="1">
        <f t="shared" si="5"/>
        <v>10.799999999999994</v>
      </c>
      <c r="T60" s="1">
        <f t="shared" si="6"/>
        <v>12.149999999999993</v>
      </c>
    </row>
    <row r="61" spans="19:20" x14ac:dyDescent="0.25">
      <c r="S61" s="1">
        <f t="shared" si="5"/>
        <v>10.999999999999993</v>
      </c>
      <c r="T61" s="1">
        <f t="shared" si="6"/>
        <v>12.357142857142851</v>
      </c>
    </row>
    <row r="62" spans="19:20" x14ac:dyDescent="0.25">
      <c r="S62" s="1">
        <f t="shared" si="5"/>
        <v>11.199999999999992</v>
      </c>
      <c r="T62" s="1">
        <f t="shared" si="6"/>
        <v>12.564285714285706</v>
      </c>
    </row>
    <row r="63" spans="19:20" x14ac:dyDescent="0.25">
      <c r="S63" s="1">
        <f t="shared" si="5"/>
        <v>11.399999999999991</v>
      </c>
      <c r="T63" s="1">
        <f t="shared" si="6"/>
        <v>12.771428571428563</v>
      </c>
    </row>
    <row r="64" spans="19:20" x14ac:dyDescent="0.25">
      <c r="S64" s="1">
        <f t="shared" si="5"/>
        <v>11.599999999999991</v>
      </c>
      <c r="T64" s="1">
        <f t="shared" si="6"/>
        <v>12.978571428571419</v>
      </c>
    </row>
    <row r="65" spans="19:20" x14ac:dyDescent="0.25">
      <c r="S65" s="1">
        <f t="shared" si="5"/>
        <v>11.79999999999999</v>
      </c>
      <c r="T65" s="1">
        <f t="shared" si="6"/>
        <v>13.185714285714276</v>
      </c>
    </row>
    <row r="66" spans="19:20" x14ac:dyDescent="0.25">
      <c r="S66" s="1">
        <f t="shared" si="5"/>
        <v>11.999999999999989</v>
      </c>
      <c r="T66" s="1">
        <f t="shared" si="6"/>
        <v>13.392857142857132</v>
      </c>
    </row>
    <row r="67" spans="19:20" x14ac:dyDescent="0.25">
      <c r="S67" s="1">
        <f t="shared" si="5"/>
        <v>12.199999999999989</v>
      </c>
      <c r="T67" s="1">
        <f t="shared" si="6"/>
        <v>13.599999999999989</v>
      </c>
    </row>
    <row r="68" spans="19:20" x14ac:dyDescent="0.25">
      <c r="S68" s="1">
        <f t="shared" si="5"/>
        <v>12.399999999999988</v>
      </c>
      <c r="T68" s="1">
        <f t="shared" si="6"/>
        <v>13.807142857142845</v>
      </c>
    </row>
    <row r="69" spans="19:20" x14ac:dyDescent="0.25">
      <c r="S69" s="1">
        <f t="shared" si="5"/>
        <v>12.599999999999987</v>
      </c>
      <c r="T69" s="1">
        <f t="shared" si="6"/>
        <v>14.014285714285702</v>
      </c>
    </row>
    <row r="70" spans="19:20" x14ac:dyDescent="0.25">
      <c r="S70" s="1">
        <f t="shared" si="5"/>
        <v>12.799999999999986</v>
      </c>
      <c r="T70" s="1">
        <f t="shared" si="6"/>
        <v>14.221428571428557</v>
      </c>
    </row>
    <row r="71" spans="19:20" x14ac:dyDescent="0.25">
      <c r="S71" s="1">
        <f t="shared" si="5"/>
        <v>12.999999999999986</v>
      </c>
      <c r="T71" s="1">
        <f t="shared" si="6"/>
        <v>14.428571428571415</v>
      </c>
    </row>
    <row r="72" spans="19:20" x14ac:dyDescent="0.25">
      <c r="S72" s="1">
        <f t="shared" ref="S72:S83" si="8">S71+0.2</f>
        <v>13.199999999999985</v>
      </c>
      <c r="T72" s="1">
        <f t="shared" ref="T72:T83" si="9">$U$2 + $S$2*S72</f>
        <v>14.63571428571427</v>
      </c>
    </row>
    <row r="73" spans="19:20" x14ac:dyDescent="0.25">
      <c r="S73" s="1">
        <f t="shared" si="8"/>
        <v>13.399999999999984</v>
      </c>
      <c r="T73" s="1">
        <f t="shared" si="9"/>
        <v>14.842857142857127</v>
      </c>
    </row>
    <row r="74" spans="19:20" x14ac:dyDescent="0.25">
      <c r="S74" s="1">
        <f t="shared" si="8"/>
        <v>13.599999999999984</v>
      </c>
      <c r="T74" s="1">
        <f t="shared" si="9"/>
        <v>15.049999999999983</v>
      </c>
    </row>
    <row r="75" spans="19:20" x14ac:dyDescent="0.25">
      <c r="S75" s="1">
        <f t="shared" si="8"/>
        <v>13.799999999999983</v>
      </c>
      <c r="T75" s="1">
        <f t="shared" si="9"/>
        <v>15.25714285714284</v>
      </c>
    </row>
    <row r="76" spans="19:20" x14ac:dyDescent="0.25">
      <c r="S76" s="1">
        <f t="shared" si="8"/>
        <v>13.999999999999982</v>
      </c>
      <c r="T76" s="1">
        <f t="shared" si="9"/>
        <v>15.464285714285696</v>
      </c>
    </row>
    <row r="77" spans="19:20" x14ac:dyDescent="0.25">
      <c r="S77" s="1">
        <f t="shared" si="8"/>
        <v>14.199999999999982</v>
      </c>
      <c r="T77" s="1">
        <f t="shared" si="9"/>
        <v>15.671428571428553</v>
      </c>
    </row>
    <row r="78" spans="19:20" x14ac:dyDescent="0.25">
      <c r="S78" s="1">
        <f t="shared" si="8"/>
        <v>14.399999999999981</v>
      </c>
      <c r="T78" s="1">
        <f t="shared" si="9"/>
        <v>15.878571428571409</v>
      </c>
    </row>
    <row r="79" spans="19:20" x14ac:dyDescent="0.25">
      <c r="S79" s="1">
        <f t="shared" si="8"/>
        <v>14.59999999999998</v>
      </c>
      <c r="T79" s="1">
        <f t="shared" si="9"/>
        <v>16.085714285714268</v>
      </c>
    </row>
    <row r="80" spans="19:20" x14ac:dyDescent="0.25">
      <c r="S80" s="1">
        <f t="shared" si="8"/>
        <v>14.799999999999979</v>
      </c>
      <c r="T80" s="1">
        <f t="shared" si="9"/>
        <v>16.292857142857123</v>
      </c>
    </row>
    <row r="81" spans="19:20" x14ac:dyDescent="0.25">
      <c r="S81" s="1">
        <f t="shared" si="8"/>
        <v>14.999999999999979</v>
      </c>
      <c r="T81" s="1">
        <f t="shared" si="9"/>
        <v>16.499999999999979</v>
      </c>
    </row>
    <row r="82" spans="19:20" x14ac:dyDescent="0.25">
      <c r="S82" s="1">
        <f t="shared" si="8"/>
        <v>15.199999999999978</v>
      </c>
      <c r="T82" s="1">
        <f t="shared" si="9"/>
        <v>16.707142857142834</v>
      </c>
    </row>
    <row r="83" spans="19:20" x14ac:dyDescent="0.25">
      <c r="S83" s="1">
        <f t="shared" si="8"/>
        <v>15.399999999999977</v>
      </c>
      <c r="T83" s="1">
        <f t="shared" si="9"/>
        <v>16.91428571428569</v>
      </c>
    </row>
  </sheetData>
  <hyperlinks>
    <hyperlink ref="W5" r:id="rId1" xr:uid="{FCC5E0E7-3515-479D-BF79-8CFABC07489C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2E6F-C35A-4925-8C80-22813444094B}">
  <dimension ref="A1:V42"/>
  <sheetViews>
    <sheetView showGridLines="0" workbookViewId="0">
      <selection activeCell="B7" sqref="B7"/>
    </sheetView>
  </sheetViews>
  <sheetFormatPr defaultRowHeight="14.3" x14ac:dyDescent="0.25"/>
  <cols>
    <col min="1" max="6" width="13.75" style="1" customWidth="1"/>
    <col min="7" max="7" width="12.5" style="1" bestFit="1" customWidth="1"/>
    <col min="8" max="8" width="11.125" style="1" bestFit="1" customWidth="1"/>
    <col min="9" max="9" width="1.875" style="1" bestFit="1" customWidth="1"/>
    <col min="10" max="10" width="5.25" style="1" bestFit="1" customWidth="1"/>
    <col min="11" max="12" width="3.5" style="1" bestFit="1" customWidth="1"/>
    <col min="13" max="13" width="4.125" style="1" bestFit="1" customWidth="1"/>
    <col min="14" max="14" width="5.375" style="1" bestFit="1" customWidth="1"/>
    <col min="15" max="15" width="4.375" style="1" bestFit="1" customWidth="1"/>
    <col min="16" max="17" width="9" style="1"/>
    <col min="18" max="18" width="5.5" style="1" bestFit="1" customWidth="1"/>
    <col min="19" max="19" width="11.875" style="1" bestFit="1" customWidth="1"/>
    <col min="20" max="20" width="4.375" style="1" bestFit="1" customWidth="1"/>
    <col min="21" max="21" width="9" style="1"/>
    <col min="22" max="22" width="48.75" style="1" bestFit="1" customWidth="1"/>
    <col min="23" max="16384" width="9" style="1"/>
  </cols>
  <sheetData>
    <row r="1" spans="1:22" x14ac:dyDescent="0.25">
      <c r="R1" s="2" t="s">
        <v>7</v>
      </c>
      <c r="S1" s="3"/>
      <c r="T1" s="4" t="s">
        <v>9</v>
      </c>
    </row>
    <row r="2" spans="1:22" ht="14.95" thickBot="1" x14ac:dyDescent="0.3">
      <c r="R2" s="21">
        <f>(I5*J5-L5*K5)/(M5*I5-N5)</f>
        <v>0.74285714285714288</v>
      </c>
      <c r="S2" s="6"/>
      <c r="T2" s="22">
        <f>(K5-R2*L5)/I5</f>
        <v>1.7333333333333332</v>
      </c>
    </row>
    <row r="3" spans="1:22" x14ac:dyDescent="0.25">
      <c r="D3" s="19"/>
      <c r="E3" s="19"/>
    </row>
    <row r="4" spans="1:22" ht="14.95" thickBot="1" x14ac:dyDescent="0.3">
      <c r="A4" s="18" t="s">
        <v>0</v>
      </c>
      <c r="B4" s="18" t="s">
        <v>1</v>
      </c>
      <c r="D4" s="20" t="s">
        <v>41</v>
      </c>
      <c r="E4" s="29"/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11</v>
      </c>
      <c r="O4" s="1" t="s">
        <v>8</v>
      </c>
      <c r="R4" s="1" t="s">
        <v>10</v>
      </c>
    </row>
    <row r="5" spans="1:22" x14ac:dyDescent="0.25">
      <c r="A5" s="2">
        <v>1</v>
      </c>
      <c r="B5" s="4">
        <v>2</v>
      </c>
      <c r="D5" s="2">
        <v>1</v>
      </c>
      <c r="E5" s="4">
        <f>A5</f>
        <v>1</v>
      </c>
      <c r="I5" s="1">
        <f>COUNT(B5:B10)</f>
        <v>6</v>
      </c>
      <c r="J5" s="1">
        <f>O11</f>
        <v>104</v>
      </c>
      <c r="K5" s="1">
        <f>SUM(B5:B10)</f>
        <v>26</v>
      </c>
      <c r="L5" s="1">
        <f>SUM(A5:A10)</f>
        <v>21</v>
      </c>
      <c r="M5" s="1">
        <f>SUMSQ(A5:A10)</f>
        <v>91</v>
      </c>
      <c r="N5" s="1">
        <f>SUM(A5:A10)^2</f>
        <v>441</v>
      </c>
      <c r="O5" s="1">
        <f t="shared" ref="O5:O10" si="0">A5*B5</f>
        <v>2</v>
      </c>
      <c r="R5" s="1" t="s">
        <v>0</v>
      </c>
      <c r="S5" s="1" t="s">
        <v>1</v>
      </c>
      <c r="V5" s="13" t="s">
        <v>12</v>
      </c>
    </row>
    <row r="6" spans="1:22" x14ac:dyDescent="0.25">
      <c r="A6" s="14">
        <v>2</v>
      </c>
      <c r="B6" s="15">
        <v>4</v>
      </c>
      <c r="D6" s="14">
        <v>1</v>
      </c>
      <c r="E6" s="15">
        <f t="shared" ref="E6:E10" si="1">A6</f>
        <v>2</v>
      </c>
      <c r="O6" s="1">
        <f t="shared" si="0"/>
        <v>8</v>
      </c>
      <c r="R6" s="1">
        <v>0</v>
      </c>
      <c r="S6" s="1">
        <f>$T$2 + $R$2*R6</f>
        <v>1.7333333333333332</v>
      </c>
    </row>
    <row r="7" spans="1:22" x14ac:dyDescent="0.25">
      <c r="A7" s="14">
        <v>3</v>
      </c>
      <c r="B7" s="15">
        <v>3</v>
      </c>
      <c r="D7" s="14">
        <v>1</v>
      </c>
      <c r="E7" s="15">
        <f t="shared" si="1"/>
        <v>3</v>
      </c>
      <c r="O7" s="1">
        <f t="shared" si="0"/>
        <v>9</v>
      </c>
      <c r="R7" s="1">
        <f>R6+0.2</f>
        <v>0.2</v>
      </c>
      <c r="S7" s="1">
        <f t="shared" ref="S7:S42" si="2">$T$2 + $R$2*R7</f>
        <v>1.8819047619047617</v>
      </c>
    </row>
    <row r="8" spans="1:22" x14ac:dyDescent="0.25">
      <c r="A8" s="14">
        <v>4</v>
      </c>
      <c r="B8" s="15">
        <v>6</v>
      </c>
      <c r="D8" s="14">
        <v>1</v>
      </c>
      <c r="E8" s="15">
        <f t="shared" si="1"/>
        <v>4</v>
      </c>
      <c r="O8" s="1">
        <f t="shared" si="0"/>
        <v>24</v>
      </c>
      <c r="R8" s="1">
        <f t="shared" ref="R8:R42" si="3">R7+0.2</f>
        <v>0.4</v>
      </c>
      <c r="S8" s="1">
        <f t="shared" si="2"/>
        <v>2.0304761904761905</v>
      </c>
    </row>
    <row r="9" spans="1:22" x14ac:dyDescent="0.25">
      <c r="A9" s="14">
        <v>5</v>
      </c>
      <c r="B9" s="15">
        <v>5</v>
      </c>
      <c r="D9" s="14">
        <v>1</v>
      </c>
      <c r="E9" s="15">
        <f t="shared" si="1"/>
        <v>5</v>
      </c>
      <c r="O9" s="1">
        <f t="shared" si="0"/>
        <v>25</v>
      </c>
      <c r="R9" s="1">
        <f t="shared" si="3"/>
        <v>0.60000000000000009</v>
      </c>
      <c r="S9" s="1">
        <f t="shared" si="2"/>
        <v>2.1790476190476191</v>
      </c>
    </row>
    <row r="10" spans="1:22" ht="14.95" thickBot="1" x14ac:dyDescent="0.3">
      <c r="A10" s="5">
        <v>6</v>
      </c>
      <c r="B10" s="7">
        <v>6</v>
      </c>
      <c r="D10" s="5">
        <v>1</v>
      </c>
      <c r="E10" s="7">
        <f t="shared" si="1"/>
        <v>6</v>
      </c>
      <c r="O10" s="1">
        <f t="shared" si="0"/>
        <v>36</v>
      </c>
      <c r="R10" s="1">
        <f t="shared" si="3"/>
        <v>0.8</v>
      </c>
      <c r="S10" s="1">
        <f t="shared" si="2"/>
        <v>2.3276190476190477</v>
      </c>
    </row>
    <row r="11" spans="1:22" x14ac:dyDescent="0.25">
      <c r="O11" s="1">
        <f>SUM(O5:O10)</f>
        <v>104</v>
      </c>
      <c r="R11" s="1">
        <f t="shared" si="3"/>
        <v>1</v>
      </c>
      <c r="S11" s="1">
        <f t="shared" si="2"/>
        <v>2.4761904761904763</v>
      </c>
    </row>
    <row r="12" spans="1:22" ht="17" thickBot="1" x14ac:dyDescent="0.3">
      <c r="A12" s="25" t="s">
        <v>42</v>
      </c>
      <c r="B12" s="28"/>
      <c r="C12" s="28"/>
      <c r="D12" s="28"/>
      <c r="E12" s="28"/>
      <c r="F12" s="28"/>
      <c r="H12" s="18" t="s">
        <v>30</v>
      </c>
      <c r="R12" s="1">
        <f t="shared" si="3"/>
        <v>1.2</v>
      </c>
      <c r="S12" s="1">
        <f t="shared" si="2"/>
        <v>2.6247619047619049</v>
      </c>
    </row>
    <row r="13" spans="1:22" x14ac:dyDescent="0.25">
      <c r="A13" s="2">
        <f t="array" ref="A13:F14">TRANSPOSE(D5:E10)</f>
        <v>1</v>
      </c>
      <c r="B13" s="3">
        <v>1</v>
      </c>
      <c r="C13" s="3">
        <v>1</v>
      </c>
      <c r="D13" s="3">
        <v>1</v>
      </c>
      <c r="E13" s="3">
        <v>1</v>
      </c>
      <c r="F13" s="4">
        <v>1</v>
      </c>
      <c r="H13" s="23">
        <f t="array" ref="H13:H14">MMULT(A21:B22,D21:D22)</f>
        <v>1.7333333333333307</v>
      </c>
      <c r="R13" s="1">
        <f t="shared" si="3"/>
        <v>1.4</v>
      </c>
      <c r="S13" s="1">
        <f t="shared" si="2"/>
        <v>2.7733333333333334</v>
      </c>
    </row>
    <row r="14" spans="1:22" ht="14.95" thickBot="1" x14ac:dyDescent="0.3">
      <c r="A14" s="5">
        <v>1</v>
      </c>
      <c r="B14" s="6">
        <v>2</v>
      </c>
      <c r="C14" s="6">
        <v>3</v>
      </c>
      <c r="D14" s="6">
        <v>4</v>
      </c>
      <c r="E14" s="6">
        <v>5</v>
      </c>
      <c r="F14" s="7">
        <v>6</v>
      </c>
      <c r="H14" s="24">
        <v>0.74285714285714288</v>
      </c>
      <c r="R14" s="1">
        <f t="shared" si="3"/>
        <v>1.5999999999999999</v>
      </c>
      <c r="S14" s="1">
        <f t="shared" si="2"/>
        <v>2.921904761904762</v>
      </c>
    </row>
    <row r="15" spans="1:22" x14ac:dyDescent="0.25">
      <c r="R15" s="1">
        <f>R14+0.2</f>
        <v>1.7999999999999998</v>
      </c>
      <c r="S15" s="1">
        <f t="shared" si="2"/>
        <v>3.0704761904761901</v>
      </c>
    </row>
    <row r="16" spans="1:22" ht="17" thickBot="1" x14ac:dyDescent="0.3">
      <c r="A16" s="18" t="s">
        <v>43</v>
      </c>
      <c r="R16" s="1">
        <f t="shared" si="3"/>
        <v>1.9999999999999998</v>
      </c>
      <c r="S16" s="1">
        <f t="shared" si="2"/>
        <v>3.2190476190476187</v>
      </c>
    </row>
    <row r="17" spans="1:19" x14ac:dyDescent="0.25">
      <c r="A17" s="2">
        <f t="array" ref="A17:B18">MMULT(A13:F14,D5:E10)</f>
        <v>6</v>
      </c>
      <c r="B17" s="4">
        <v>21</v>
      </c>
      <c r="R17" s="1">
        <f t="shared" si="3"/>
        <v>2.1999999999999997</v>
      </c>
      <c r="S17" s="1">
        <f t="shared" si="2"/>
        <v>3.3676190476190473</v>
      </c>
    </row>
    <row r="18" spans="1:19" ht="14.95" thickBot="1" x14ac:dyDescent="0.3">
      <c r="A18" s="5">
        <v>21</v>
      </c>
      <c r="B18" s="7">
        <v>91</v>
      </c>
      <c r="R18" s="1">
        <f t="shared" si="3"/>
        <v>2.4</v>
      </c>
      <c r="S18" s="1">
        <f t="shared" si="2"/>
        <v>3.5161904761904763</v>
      </c>
    </row>
    <row r="19" spans="1:19" x14ac:dyDescent="0.25">
      <c r="R19" s="1">
        <f t="shared" si="3"/>
        <v>2.6</v>
      </c>
      <c r="S19" s="1">
        <f t="shared" si="2"/>
        <v>3.6647619047619049</v>
      </c>
    </row>
    <row r="20" spans="1:19" ht="17" thickBot="1" x14ac:dyDescent="0.3">
      <c r="A20" s="18" t="s">
        <v>46</v>
      </c>
      <c r="D20" s="18" t="s">
        <v>44</v>
      </c>
      <c r="R20" s="1">
        <f>R19+0.2</f>
        <v>2.8000000000000003</v>
      </c>
      <c r="S20" s="1">
        <f t="shared" si="2"/>
        <v>3.8133333333333335</v>
      </c>
    </row>
    <row r="21" spans="1:19" x14ac:dyDescent="0.25">
      <c r="A21" s="2">
        <f t="array" ref="A21:B22">MINVERSE(A17:B18)</f>
        <v>0.86666666666666659</v>
      </c>
      <c r="B21" s="4">
        <v>-0.2</v>
      </c>
      <c r="D21" s="16">
        <f t="array" ref="D21:D22">MMULT(A13:F14,B5:B10)</f>
        <v>26</v>
      </c>
      <c r="R21" s="1">
        <f t="shared" si="3"/>
        <v>3.0000000000000004</v>
      </c>
      <c r="S21" s="1">
        <f t="shared" si="2"/>
        <v>3.961904761904762</v>
      </c>
    </row>
    <row r="22" spans="1:19" ht="14.95" thickBot="1" x14ac:dyDescent="0.3">
      <c r="A22" s="5">
        <v>-0.2</v>
      </c>
      <c r="B22" s="7">
        <v>5.7142857142857141E-2</v>
      </c>
      <c r="D22" s="17">
        <v>104</v>
      </c>
      <c r="R22" s="1">
        <f t="shared" si="3"/>
        <v>3.2000000000000006</v>
      </c>
      <c r="S22" s="1">
        <f t="shared" si="2"/>
        <v>4.1104761904761906</v>
      </c>
    </row>
    <row r="23" spans="1:19" x14ac:dyDescent="0.25">
      <c r="R23" s="1">
        <f t="shared" si="3"/>
        <v>3.4000000000000008</v>
      </c>
      <c r="S23" s="1">
        <f t="shared" si="2"/>
        <v>4.2590476190476192</v>
      </c>
    </row>
    <row r="24" spans="1:19" x14ac:dyDescent="0.25">
      <c r="R24" s="1">
        <f t="shared" si="3"/>
        <v>3.600000000000001</v>
      </c>
      <c r="S24" s="1">
        <f t="shared" si="2"/>
        <v>4.4076190476190487</v>
      </c>
    </row>
    <row r="25" spans="1:19" x14ac:dyDescent="0.25">
      <c r="R25" s="1">
        <f t="shared" si="3"/>
        <v>3.8000000000000012</v>
      </c>
      <c r="S25" s="1">
        <f t="shared" si="2"/>
        <v>4.5561904761904772</v>
      </c>
    </row>
    <row r="26" spans="1:19" x14ac:dyDescent="0.25">
      <c r="R26" s="1">
        <f t="shared" si="3"/>
        <v>4.0000000000000009</v>
      </c>
      <c r="S26" s="1">
        <f t="shared" si="2"/>
        <v>4.7047619047619049</v>
      </c>
    </row>
    <row r="27" spans="1:19" x14ac:dyDescent="0.25">
      <c r="R27" s="1">
        <f t="shared" si="3"/>
        <v>4.2000000000000011</v>
      </c>
      <c r="S27" s="1">
        <f t="shared" si="2"/>
        <v>4.8533333333333344</v>
      </c>
    </row>
    <row r="28" spans="1:19" x14ac:dyDescent="0.25">
      <c r="R28" s="1">
        <f t="shared" si="3"/>
        <v>4.4000000000000012</v>
      </c>
      <c r="S28" s="1">
        <f t="shared" si="2"/>
        <v>5.001904761904763</v>
      </c>
    </row>
    <row r="29" spans="1:19" x14ac:dyDescent="0.25">
      <c r="R29" s="1">
        <f t="shared" si="3"/>
        <v>4.6000000000000014</v>
      </c>
      <c r="S29" s="1">
        <f t="shared" si="2"/>
        <v>5.1504761904761915</v>
      </c>
    </row>
    <row r="30" spans="1:19" x14ac:dyDescent="0.25">
      <c r="R30" s="1">
        <f t="shared" si="3"/>
        <v>4.8000000000000016</v>
      </c>
      <c r="S30" s="1">
        <f t="shared" si="2"/>
        <v>5.2990476190476201</v>
      </c>
    </row>
    <row r="31" spans="1:19" x14ac:dyDescent="0.25">
      <c r="R31" s="1">
        <f t="shared" si="3"/>
        <v>5.0000000000000018</v>
      </c>
      <c r="S31" s="1">
        <f t="shared" si="2"/>
        <v>5.4476190476190487</v>
      </c>
    </row>
    <row r="32" spans="1:19" x14ac:dyDescent="0.25">
      <c r="R32" s="1">
        <f t="shared" si="3"/>
        <v>5.200000000000002</v>
      </c>
      <c r="S32" s="1">
        <f t="shared" si="2"/>
        <v>5.5961904761904773</v>
      </c>
    </row>
    <row r="33" spans="18:19" x14ac:dyDescent="0.25">
      <c r="R33" s="1">
        <f t="shared" si="3"/>
        <v>5.4000000000000021</v>
      </c>
      <c r="S33" s="1">
        <f t="shared" si="2"/>
        <v>5.7447619047619067</v>
      </c>
    </row>
    <row r="34" spans="18:19" x14ac:dyDescent="0.25">
      <c r="R34" s="1">
        <f t="shared" si="3"/>
        <v>5.6000000000000023</v>
      </c>
      <c r="S34" s="1">
        <f t="shared" si="2"/>
        <v>5.8933333333333353</v>
      </c>
    </row>
    <row r="35" spans="18:19" x14ac:dyDescent="0.25">
      <c r="R35" s="1">
        <f t="shared" si="3"/>
        <v>5.8000000000000025</v>
      </c>
      <c r="S35" s="1">
        <f t="shared" si="2"/>
        <v>6.0419047619047639</v>
      </c>
    </row>
    <row r="36" spans="18:19" x14ac:dyDescent="0.25">
      <c r="R36" s="1">
        <f t="shared" si="3"/>
        <v>6.0000000000000027</v>
      </c>
      <c r="S36" s="1">
        <f t="shared" si="2"/>
        <v>6.1904761904761925</v>
      </c>
    </row>
    <row r="37" spans="18:19" x14ac:dyDescent="0.25">
      <c r="R37" s="1">
        <f t="shared" si="3"/>
        <v>6.2000000000000028</v>
      </c>
      <c r="S37" s="1">
        <f t="shared" si="2"/>
        <v>6.339047619047621</v>
      </c>
    </row>
    <row r="38" spans="18:19" x14ac:dyDescent="0.25">
      <c r="R38" s="1">
        <v>0</v>
      </c>
      <c r="S38" s="1">
        <f t="shared" si="2"/>
        <v>1.7333333333333332</v>
      </c>
    </row>
    <row r="39" spans="18:19" x14ac:dyDescent="0.25">
      <c r="R39" s="1">
        <f t="shared" si="3"/>
        <v>0.2</v>
      </c>
      <c r="S39" s="1">
        <f t="shared" si="2"/>
        <v>1.8819047619047617</v>
      </c>
    </row>
    <row r="40" spans="18:19" x14ac:dyDescent="0.25">
      <c r="R40" s="1">
        <f t="shared" si="3"/>
        <v>0.4</v>
      </c>
      <c r="S40" s="1">
        <f t="shared" si="2"/>
        <v>2.0304761904761905</v>
      </c>
    </row>
    <row r="41" spans="18:19" x14ac:dyDescent="0.25">
      <c r="R41" s="1">
        <f t="shared" si="3"/>
        <v>0.60000000000000009</v>
      </c>
      <c r="S41" s="1">
        <f t="shared" si="2"/>
        <v>2.1790476190476191</v>
      </c>
    </row>
    <row r="42" spans="18:19" x14ac:dyDescent="0.25">
      <c r="R42" s="1">
        <f t="shared" si="3"/>
        <v>0.8</v>
      </c>
      <c r="S42" s="1">
        <f t="shared" si="2"/>
        <v>2.3276190476190477</v>
      </c>
    </row>
  </sheetData>
  <hyperlinks>
    <hyperlink ref="V5" r:id="rId1" xr:uid="{FD453EFB-1792-4A93-A7B8-A47AE54A2A43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45F2-D177-417D-864D-F120D2130344}">
  <dimension ref="A1:AE42"/>
  <sheetViews>
    <sheetView showGridLines="0" workbookViewId="0">
      <selection activeCell="G18" sqref="G18"/>
    </sheetView>
  </sheetViews>
  <sheetFormatPr defaultRowHeight="14.3" x14ac:dyDescent="0.25"/>
  <cols>
    <col min="1" max="9" width="10.875" style="1" customWidth="1"/>
    <col min="10" max="10" width="1.875" style="1" bestFit="1" customWidth="1"/>
    <col min="11" max="11" width="5.25" style="1" bestFit="1" customWidth="1"/>
    <col min="12" max="13" width="3.5" style="1" bestFit="1" customWidth="1"/>
    <col min="14" max="14" width="4.125" style="1" bestFit="1" customWidth="1"/>
    <col min="15" max="15" width="5.375" style="1" bestFit="1" customWidth="1"/>
    <col min="16" max="18" width="9" style="1"/>
    <col min="19" max="19" width="5.5" style="1" bestFit="1" customWidth="1"/>
    <col min="20" max="20" width="11.875" style="1" bestFit="1" customWidth="1"/>
    <col min="21" max="21" width="4.375" style="1" bestFit="1" customWidth="1"/>
    <col min="22" max="22" width="9" style="1"/>
    <col min="23" max="23" width="48.75" style="1" bestFit="1" customWidth="1"/>
    <col min="24" max="16384" width="9" style="1"/>
  </cols>
  <sheetData>
    <row r="1" spans="1:31" x14ac:dyDescent="0.25">
      <c r="S1" s="2" t="s">
        <v>7</v>
      </c>
      <c r="T1" s="3"/>
      <c r="U1" s="4" t="s">
        <v>9</v>
      </c>
    </row>
    <row r="2" spans="1:31" ht="14.95" thickBot="1" x14ac:dyDescent="0.3">
      <c r="S2" s="21">
        <f>(Z6*AA6-AC6*AB6)/(AD6*Z6-AE6)</f>
        <v>0.74285714285714288</v>
      </c>
      <c r="T2" s="6"/>
      <c r="U2" s="22">
        <f>(AB6-S2*AC6)/Z6</f>
        <v>1.7333333333333332</v>
      </c>
    </row>
    <row r="3" spans="1:31" ht="14.95" thickBot="1" x14ac:dyDescent="0.3">
      <c r="A3" s="25" t="s">
        <v>40</v>
      </c>
      <c r="B3" s="25"/>
    </row>
    <row r="4" spans="1:31" ht="14.95" thickBot="1" x14ac:dyDescent="0.3">
      <c r="A4" s="2" t="s">
        <v>0</v>
      </c>
      <c r="B4" s="4" t="s">
        <v>1</v>
      </c>
      <c r="D4" s="20" t="s">
        <v>41</v>
      </c>
      <c r="E4" s="29"/>
      <c r="S4" s="1" t="s">
        <v>10</v>
      </c>
    </row>
    <row r="5" spans="1:31" x14ac:dyDescent="0.25">
      <c r="A5" s="14">
        <v>1</v>
      </c>
      <c r="B5" s="15">
        <v>2</v>
      </c>
      <c r="D5" s="2">
        <v>1</v>
      </c>
      <c r="E5" s="4">
        <f t="shared" ref="E5:E10" si="0">A5</f>
        <v>1</v>
      </c>
      <c r="S5" s="1" t="s">
        <v>0</v>
      </c>
      <c r="T5" s="1" t="s">
        <v>1</v>
      </c>
      <c r="W5" s="13" t="s">
        <v>12</v>
      </c>
      <c r="X5" s="1" t="s">
        <v>8</v>
      </c>
      <c r="Z5" s="1" t="s">
        <v>2</v>
      </c>
      <c r="AA5" s="1" t="s">
        <v>3</v>
      </c>
      <c r="AB5" s="1" t="s">
        <v>4</v>
      </c>
      <c r="AC5" s="1" t="s">
        <v>5</v>
      </c>
      <c r="AD5" s="1" t="s">
        <v>6</v>
      </c>
      <c r="AE5" s="1" t="s">
        <v>11</v>
      </c>
    </row>
    <row r="6" spans="1:31" x14ac:dyDescent="0.25">
      <c r="A6" s="14">
        <v>2</v>
      </c>
      <c r="B6" s="15">
        <v>4</v>
      </c>
      <c r="D6" s="14">
        <v>1</v>
      </c>
      <c r="E6" s="15">
        <f t="shared" si="0"/>
        <v>2</v>
      </c>
      <c r="S6" s="1">
        <v>0</v>
      </c>
      <c r="T6" s="1">
        <f>$I$14 + $I$15*S6</f>
        <v>1.8822788794460195</v>
      </c>
      <c r="X6" s="1">
        <f t="shared" ref="X6:X11" si="1">A5*B5</f>
        <v>2</v>
      </c>
      <c r="Z6" s="1">
        <f>COUNT(B5:B10)</f>
        <v>6</v>
      </c>
      <c r="AA6" s="1">
        <f>X12</f>
        <v>104</v>
      </c>
      <c r="AB6" s="1">
        <f>SUM(B5:B10)</f>
        <v>26</v>
      </c>
      <c r="AC6" s="1">
        <f>SUM(A5:A10)</f>
        <v>21</v>
      </c>
      <c r="AD6" s="1">
        <f>SUMSQ(A5:A10)</f>
        <v>91</v>
      </c>
      <c r="AE6" s="1">
        <f>SUM(A5:A10)^2</f>
        <v>441</v>
      </c>
    </row>
    <row r="7" spans="1:31" x14ac:dyDescent="0.25">
      <c r="A7" s="14">
        <v>3</v>
      </c>
      <c r="B7" s="15">
        <v>3</v>
      </c>
      <c r="D7" s="14">
        <v>1</v>
      </c>
      <c r="E7" s="15">
        <f t="shared" si="0"/>
        <v>3</v>
      </c>
      <c r="S7" s="1">
        <f>S6+0.2</f>
        <v>0.2</v>
      </c>
      <c r="T7" s="1">
        <f t="shared" ref="T7:T42" si="2">$I$14 + $I$15*S7</f>
        <v>2.0241317805057193</v>
      </c>
      <c r="X7" s="1">
        <f t="shared" si="1"/>
        <v>8</v>
      </c>
    </row>
    <row r="8" spans="1:31" x14ac:dyDescent="0.25">
      <c r="A8" s="14">
        <v>4</v>
      </c>
      <c r="B8" s="15">
        <v>6</v>
      </c>
      <c r="D8" s="14">
        <v>1</v>
      </c>
      <c r="E8" s="15">
        <f t="shared" si="0"/>
        <v>4</v>
      </c>
      <c r="S8" s="1">
        <f t="shared" ref="S8:S42" si="3">S7+0.2</f>
        <v>0.4</v>
      </c>
      <c r="T8" s="1">
        <f t="shared" si="2"/>
        <v>2.1659846815654196</v>
      </c>
      <c r="X8" s="1">
        <f t="shared" si="1"/>
        <v>9</v>
      </c>
    </row>
    <row r="9" spans="1:31" x14ac:dyDescent="0.25">
      <c r="A9" s="14">
        <v>5</v>
      </c>
      <c r="B9" s="15">
        <v>5</v>
      </c>
      <c r="D9" s="14">
        <v>1</v>
      </c>
      <c r="E9" s="15">
        <f t="shared" si="0"/>
        <v>5</v>
      </c>
      <c r="S9" s="1">
        <f t="shared" si="3"/>
        <v>0.60000000000000009</v>
      </c>
      <c r="T9" s="1">
        <f t="shared" si="2"/>
        <v>2.3078375826251194</v>
      </c>
      <c r="X9" s="1">
        <f t="shared" si="1"/>
        <v>24</v>
      </c>
    </row>
    <row r="10" spans="1:31" ht="14.95" thickBot="1" x14ac:dyDescent="0.3">
      <c r="A10" s="5">
        <v>6</v>
      </c>
      <c r="B10" s="7">
        <v>6</v>
      </c>
      <c r="D10" s="5">
        <v>1</v>
      </c>
      <c r="E10" s="7">
        <f t="shared" si="0"/>
        <v>6</v>
      </c>
      <c r="S10" s="1">
        <f t="shared" si="3"/>
        <v>0.8</v>
      </c>
      <c r="T10" s="1">
        <f t="shared" si="2"/>
        <v>2.4496904836848197</v>
      </c>
      <c r="X10" s="1">
        <f t="shared" si="1"/>
        <v>25</v>
      </c>
    </row>
    <row r="11" spans="1:31" x14ac:dyDescent="0.25">
      <c r="S11" s="1">
        <f t="shared" si="3"/>
        <v>1</v>
      </c>
      <c r="T11" s="1">
        <f t="shared" si="2"/>
        <v>2.5915433847445195</v>
      </c>
      <c r="X11" s="1">
        <f t="shared" si="1"/>
        <v>36</v>
      </c>
    </row>
    <row r="12" spans="1:31" x14ac:dyDescent="0.25">
      <c r="S12" s="1">
        <f t="shared" si="3"/>
        <v>1.2</v>
      </c>
      <c r="T12" s="1">
        <f t="shared" si="2"/>
        <v>2.7333962858042193</v>
      </c>
      <c r="X12" s="1">
        <f>SUM(X6:X11)</f>
        <v>104</v>
      </c>
    </row>
    <row r="13" spans="1:31" ht="17" thickBot="1" x14ac:dyDescent="0.3">
      <c r="A13" s="25" t="s">
        <v>42</v>
      </c>
      <c r="B13" s="25"/>
      <c r="C13" s="25"/>
      <c r="D13" s="25"/>
      <c r="E13" s="25"/>
      <c r="F13" s="25"/>
      <c r="I13" s="18" t="s">
        <v>30</v>
      </c>
      <c r="S13" s="1">
        <f t="shared" si="3"/>
        <v>1.4</v>
      </c>
      <c r="T13" s="1">
        <f t="shared" si="2"/>
        <v>2.8752491868639196</v>
      </c>
    </row>
    <row r="14" spans="1:31" x14ac:dyDescent="0.25">
      <c r="A14" s="2">
        <f t="array" ref="A14:F15">TRANSPOSE(D5:E10)</f>
        <v>1</v>
      </c>
      <c r="B14" s="3">
        <v>1</v>
      </c>
      <c r="C14" s="3">
        <v>1</v>
      </c>
      <c r="D14" s="3">
        <v>1</v>
      </c>
      <c r="E14" s="3">
        <v>1</v>
      </c>
      <c r="F14" s="4">
        <v>1</v>
      </c>
      <c r="G14" s="19"/>
      <c r="I14" s="23">
        <f t="array" ref="I14:I15">MMULT(A27:B28,G19:G20)</f>
        <v>1.8822788794460195</v>
      </c>
      <c r="S14" s="1">
        <f t="shared" si="3"/>
        <v>1.5999999999999999</v>
      </c>
      <c r="T14" s="1">
        <f t="shared" si="2"/>
        <v>3.0171020879236194</v>
      </c>
    </row>
    <row r="15" spans="1:31" ht="14.95" thickBot="1" x14ac:dyDescent="0.3">
      <c r="A15" s="5">
        <v>1</v>
      </c>
      <c r="B15" s="6">
        <v>2</v>
      </c>
      <c r="C15" s="6">
        <v>3</v>
      </c>
      <c r="D15" s="6">
        <v>4</v>
      </c>
      <c r="E15" s="6">
        <v>5</v>
      </c>
      <c r="F15" s="7">
        <v>6</v>
      </c>
      <c r="G15" s="19"/>
      <c r="I15" s="24">
        <v>0.70926450529850005</v>
      </c>
      <c r="S15" s="1">
        <f t="shared" si="3"/>
        <v>1.7999999999999998</v>
      </c>
      <c r="T15" s="1">
        <f t="shared" si="2"/>
        <v>3.1589549889833197</v>
      </c>
    </row>
    <row r="16" spans="1:31" x14ac:dyDescent="0.25">
      <c r="S16" s="1">
        <f>S15+0.2</f>
        <v>1.9999999999999998</v>
      </c>
      <c r="T16" s="1">
        <f t="shared" si="2"/>
        <v>3.3008078900430196</v>
      </c>
    </row>
    <row r="17" spans="1:20" x14ac:dyDescent="0.25">
      <c r="D17" s="20" t="s">
        <v>37</v>
      </c>
      <c r="E17" s="20"/>
      <c r="S17" s="1">
        <f t="shared" si="3"/>
        <v>2.1999999999999997</v>
      </c>
      <c r="T17" s="1">
        <f t="shared" si="2"/>
        <v>3.4426607911027194</v>
      </c>
    </row>
    <row r="18" spans="1:20" ht="17" thickBot="1" x14ac:dyDescent="0.3">
      <c r="A18" s="25" t="s">
        <v>43</v>
      </c>
      <c r="B18" s="25"/>
      <c r="D18" s="20" t="s">
        <v>38</v>
      </c>
      <c r="E18" s="20"/>
      <c r="G18" s="18" t="s">
        <v>44</v>
      </c>
      <c r="S18" s="1">
        <f t="shared" si="3"/>
        <v>2.4</v>
      </c>
      <c r="T18" s="1">
        <f t="shared" si="2"/>
        <v>3.5845136921624192</v>
      </c>
    </row>
    <row r="19" spans="1:20" x14ac:dyDescent="0.25">
      <c r="A19" s="2">
        <f t="array" ref="A19:B20">MMULT(A14:F15,D5:E10)</f>
        <v>6</v>
      </c>
      <c r="B19" s="4">
        <v>21</v>
      </c>
      <c r="D19" s="2">
        <v>1</v>
      </c>
      <c r="E19" s="4">
        <v>0</v>
      </c>
      <c r="G19" s="16">
        <f t="array" ref="G19:G20">MMULT(A14:F15,B5:B10)</f>
        <v>26</v>
      </c>
      <c r="S19" s="1">
        <f t="shared" si="3"/>
        <v>2.6</v>
      </c>
      <c r="T19" s="1">
        <f t="shared" si="2"/>
        <v>3.7263665932221199</v>
      </c>
    </row>
    <row r="20" spans="1:20" ht="14.95" thickBot="1" x14ac:dyDescent="0.3">
      <c r="A20" s="5">
        <v>21</v>
      </c>
      <c r="B20" s="7">
        <v>91</v>
      </c>
      <c r="D20" s="5">
        <v>0</v>
      </c>
      <c r="E20" s="7">
        <v>1</v>
      </c>
      <c r="G20" s="17">
        <v>104</v>
      </c>
      <c r="S20" s="1">
        <f t="shared" si="3"/>
        <v>2.8000000000000003</v>
      </c>
      <c r="T20" s="1">
        <f t="shared" si="2"/>
        <v>3.8682194942818198</v>
      </c>
    </row>
    <row r="21" spans="1:20" x14ac:dyDescent="0.25">
      <c r="S21" s="1">
        <f t="shared" si="3"/>
        <v>3.0000000000000004</v>
      </c>
      <c r="T21" s="1">
        <f t="shared" si="2"/>
        <v>4.0100723953415205</v>
      </c>
    </row>
    <row r="22" spans="1:20" ht="14.95" thickBot="1" x14ac:dyDescent="0.3">
      <c r="B22" s="25"/>
      <c r="D22" s="26" t="s">
        <v>39</v>
      </c>
      <c r="S22" s="1">
        <f t="shared" si="3"/>
        <v>3.2000000000000006</v>
      </c>
      <c r="T22" s="1">
        <f t="shared" si="2"/>
        <v>4.1519252964012203</v>
      </c>
    </row>
    <row r="23" spans="1:20" ht="14.95" thickBot="1" x14ac:dyDescent="0.3">
      <c r="A23" s="2">
        <f>A19-$D$23*D19</f>
        <v>5.9</v>
      </c>
      <c r="B23" s="4">
        <f>B19-$D$23*E19</f>
        <v>21</v>
      </c>
      <c r="D23" s="27">
        <v>0.1</v>
      </c>
      <c r="S23" s="1">
        <f t="shared" si="3"/>
        <v>3.4000000000000008</v>
      </c>
      <c r="T23" s="1">
        <f t="shared" si="2"/>
        <v>4.2937781974609202</v>
      </c>
    </row>
    <row r="24" spans="1:20" ht="14.95" thickBot="1" x14ac:dyDescent="0.3">
      <c r="A24" s="5">
        <f>A20-$D$23*D20</f>
        <v>21</v>
      </c>
      <c r="B24" s="7">
        <f>B20-$D$23*E20</f>
        <v>90.9</v>
      </c>
      <c r="S24" s="1">
        <f t="shared" si="3"/>
        <v>3.600000000000001</v>
      </c>
      <c r="T24" s="1">
        <f t="shared" si="2"/>
        <v>4.43563109852062</v>
      </c>
    </row>
    <row r="25" spans="1:20" x14ac:dyDescent="0.25">
      <c r="S25" s="1">
        <f t="shared" si="3"/>
        <v>3.8000000000000012</v>
      </c>
      <c r="T25" s="1">
        <f t="shared" si="2"/>
        <v>4.5774839995803198</v>
      </c>
    </row>
    <row r="26" spans="1:20" ht="17" thickBot="1" x14ac:dyDescent="0.3">
      <c r="A26" s="25" t="s">
        <v>45</v>
      </c>
      <c r="B26" s="25"/>
      <c r="S26" s="1">
        <f t="shared" si="3"/>
        <v>4.0000000000000009</v>
      </c>
      <c r="T26" s="1">
        <f t="shared" si="2"/>
        <v>4.7193369006400196</v>
      </c>
    </row>
    <row r="27" spans="1:20" x14ac:dyDescent="0.25">
      <c r="A27" s="2">
        <f t="array" ref="A27:B28">MINVERSE(A23:B24)</f>
        <v>0.95372993389990535</v>
      </c>
      <c r="B27" s="4">
        <v>-0.2203336480956877</v>
      </c>
      <c r="S27" s="1">
        <f t="shared" si="3"/>
        <v>4.2000000000000011</v>
      </c>
      <c r="T27" s="1">
        <f t="shared" si="2"/>
        <v>4.8611898016997204</v>
      </c>
    </row>
    <row r="28" spans="1:20" ht="14.95" thickBot="1" x14ac:dyDescent="0.3">
      <c r="A28" s="5">
        <v>-0.22033364809568767</v>
      </c>
      <c r="B28" s="7">
        <v>6.1903263036407495E-2</v>
      </c>
      <c r="S28" s="1">
        <f t="shared" si="3"/>
        <v>4.4000000000000012</v>
      </c>
      <c r="T28" s="1">
        <f t="shared" si="2"/>
        <v>5.0030427027594211</v>
      </c>
    </row>
    <row r="29" spans="1:20" x14ac:dyDescent="0.25">
      <c r="S29" s="1">
        <f t="shared" si="3"/>
        <v>4.6000000000000014</v>
      </c>
      <c r="T29" s="1">
        <f t="shared" si="2"/>
        <v>5.1448956038191209</v>
      </c>
    </row>
    <row r="30" spans="1:20" x14ac:dyDescent="0.25">
      <c r="S30" s="1">
        <f t="shared" si="3"/>
        <v>4.8000000000000016</v>
      </c>
      <c r="T30" s="1">
        <f t="shared" si="2"/>
        <v>5.2867485048788208</v>
      </c>
    </row>
    <row r="31" spans="1:20" x14ac:dyDescent="0.25">
      <c r="S31" s="1">
        <f t="shared" si="3"/>
        <v>5.0000000000000018</v>
      </c>
      <c r="T31" s="1">
        <f t="shared" si="2"/>
        <v>5.4286014059385206</v>
      </c>
    </row>
    <row r="32" spans="1:20" x14ac:dyDescent="0.25">
      <c r="S32" s="1">
        <f t="shared" si="3"/>
        <v>5.200000000000002</v>
      </c>
      <c r="T32" s="1">
        <f t="shared" si="2"/>
        <v>5.5704543069982213</v>
      </c>
    </row>
    <row r="33" spans="19:20" x14ac:dyDescent="0.25">
      <c r="S33" s="1">
        <f t="shared" si="3"/>
        <v>5.4000000000000021</v>
      </c>
      <c r="T33" s="1">
        <f t="shared" si="2"/>
        <v>5.7123072080579211</v>
      </c>
    </row>
    <row r="34" spans="19:20" x14ac:dyDescent="0.25">
      <c r="S34" s="1">
        <f t="shared" si="3"/>
        <v>5.6000000000000023</v>
      </c>
      <c r="T34" s="1">
        <f t="shared" si="2"/>
        <v>5.8541601091176219</v>
      </c>
    </row>
    <row r="35" spans="19:20" x14ac:dyDescent="0.25">
      <c r="S35" s="1">
        <f t="shared" si="3"/>
        <v>5.8000000000000025</v>
      </c>
      <c r="T35" s="1">
        <f t="shared" si="2"/>
        <v>5.9960130101773217</v>
      </c>
    </row>
    <row r="36" spans="19:20" x14ac:dyDescent="0.25">
      <c r="S36" s="1">
        <f t="shared" si="3"/>
        <v>6.0000000000000027</v>
      </c>
      <c r="T36" s="1">
        <f t="shared" si="2"/>
        <v>6.1378659112370215</v>
      </c>
    </row>
    <row r="37" spans="19:20" x14ac:dyDescent="0.25">
      <c r="S37" s="1">
        <f t="shared" si="3"/>
        <v>6.2000000000000028</v>
      </c>
      <c r="T37" s="1">
        <f t="shared" si="2"/>
        <v>6.2797188122967214</v>
      </c>
    </row>
    <row r="38" spans="19:20" x14ac:dyDescent="0.25">
      <c r="S38" s="1">
        <v>0</v>
      </c>
      <c r="T38" s="1">
        <f t="shared" si="2"/>
        <v>1.8822788794460195</v>
      </c>
    </row>
    <row r="39" spans="19:20" x14ac:dyDescent="0.25">
      <c r="S39" s="1">
        <f t="shared" si="3"/>
        <v>0.2</v>
      </c>
      <c r="T39" s="1">
        <f t="shared" si="2"/>
        <v>2.0241317805057193</v>
      </c>
    </row>
    <row r="40" spans="19:20" x14ac:dyDescent="0.25">
      <c r="S40" s="1">
        <f t="shared" si="3"/>
        <v>0.4</v>
      </c>
      <c r="T40" s="1">
        <f t="shared" si="2"/>
        <v>2.1659846815654196</v>
      </c>
    </row>
    <row r="41" spans="19:20" x14ac:dyDescent="0.25">
      <c r="S41" s="1">
        <f t="shared" si="3"/>
        <v>0.60000000000000009</v>
      </c>
      <c r="T41" s="1">
        <f t="shared" si="2"/>
        <v>2.3078375826251194</v>
      </c>
    </row>
    <row r="42" spans="19:20" x14ac:dyDescent="0.25">
      <c r="S42" s="1">
        <f t="shared" si="3"/>
        <v>0.8</v>
      </c>
      <c r="T42" s="1">
        <f t="shared" si="2"/>
        <v>2.4496904836848197</v>
      </c>
    </row>
  </sheetData>
  <hyperlinks>
    <hyperlink ref="W5" r:id="rId1" xr:uid="{27662720-273F-4CD5-821F-BFF784A1F52F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17FB-B60F-41D3-BE1C-C10FAEAB8C75}">
  <dimension ref="A1"/>
  <sheetViews>
    <sheetView showGridLines="0" workbookViewId="0">
      <selection activeCell="C5" sqref="C5"/>
    </sheetView>
  </sheetViews>
  <sheetFormatPr defaultRowHeight="14.3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585F-DC64-4BC5-84BC-B1B5EA1D4723}">
  <dimension ref="A1:T27"/>
  <sheetViews>
    <sheetView showGridLines="0" workbookViewId="0">
      <selection activeCell="F14" sqref="F14"/>
    </sheetView>
  </sheetViews>
  <sheetFormatPr defaultRowHeight="14.3" x14ac:dyDescent="0.25"/>
  <cols>
    <col min="1" max="1" width="9" style="1"/>
    <col min="2" max="2" width="16.125" style="1" bestFit="1" customWidth="1"/>
    <col min="3" max="3" width="11.875" style="1" bestFit="1" customWidth="1"/>
    <col min="4" max="4" width="6.125" style="1" bestFit="1" customWidth="1"/>
    <col min="5" max="5" width="2.25" style="1" customWidth="1"/>
    <col min="6" max="6" width="11.875" style="1" bestFit="1" customWidth="1"/>
    <col min="7" max="7" width="7.125" style="1" bestFit="1" customWidth="1"/>
    <col min="8" max="8" width="6.375" style="1" bestFit="1" customWidth="1"/>
    <col min="9" max="9" width="5.375" style="1" bestFit="1" customWidth="1"/>
    <col min="10" max="10" width="7.125" style="1" bestFit="1" customWidth="1"/>
    <col min="11" max="13" width="11.875" style="1" bestFit="1" customWidth="1"/>
    <col min="14" max="14" width="9" style="1"/>
    <col min="15" max="15" width="6.875" style="1" bestFit="1" customWidth="1"/>
    <col min="16" max="16" width="9.25" style="1" bestFit="1" customWidth="1"/>
    <col min="17" max="17" width="11.125" style="1" bestFit="1" customWidth="1"/>
    <col min="18" max="18" width="6" style="1" customWidth="1"/>
    <col min="19" max="16384" width="9" style="1"/>
  </cols>
  <sheetData>
    <row r="1" spans="1:20" x14ac:dyDescent="0.25">
      <c r="B1" s="38" t="s">
        <v>78</v>
      </c>
      <c r="C1" s="35">
        <v>1</v>
      </c>
      <c r="D1" s="35"/>
      <c r="E1" s="28"/>
      <c r="K1" s="38" t="s">
        <v>77</v>
      </c>
      <c r="L1" s="36">
        <f>SUM(K2:M2)</f>
        <v>119</v>
      </c>
      <c r="M1" s="35"/>
      <c r="P1" s="1" t="s">
        <v>84</v>
      </c>
      <c r="Q1" s="1" t="s">
        <v>85</v>
      </c>
      <c r="T1" s="8" t="s">
        <v>87</v>
      </c>
    </row>
    <row r="2" spans="1:20" x14ac:dyDescent="0.25">
      <c r="A2" s="18" t="s">
        <v>2</v>
      </c>
      <c r="B2" s="18" t="s">
        <v>64</v>
      </c>
      <c r="C2" s="37">
        <f>AVERAGE(B4:D9)</f>
        <v>4.7777777777777777</v>
      </c>
      <c r="D2" s="37"/>
      <c r="E2" s="37"/>
      <c r="F2" s="18"/>
      <c r="G2" s="18" t="s">
        <v>76</v>
      </c>
      <c r="H2" s="37">
        <f>SUM(G4:I9)</f>
        <v>187.11111111111114</v>
      </c>
      <c r="I2" s="18"/>
      <c r="J2" s="18"/>
      <c r="K2" s="37">
        <f>SUM(K4:K9)</f>
        <v>6.833333333333333</v>
      </c>
      <c r="L2" s="37">
        <f t="shared" ref="L2:M2" si="0">SUM(L4:L9)</f>
        <v>45.333333333333329</v>
      </c>
      <c r="M2" s="37">
        <f t="shared" si="0"/>
        <v>66.833333333333343</v>
      </c>
      <c r="N2" s="18"/>
      <c r="O2" s="18" t="s">
        <v>79</v>
      </c>
      <c r="P2" s="18" t="s">
        <v>82</v>
      </c>
      <c r="Q2" s="18" t="s">
        <v>83</v>
      </c>
      <c r="R2" s="18" t="s">
        <v>28</v>
      </c>
      <c r="S2" s="18"/>
      <c r="T2" s="18" t="s">
        <v>86</v>
      </c>
    </row>
    <row r="3" spans="1:20" x14ac:dyDescent="0.25">
      <c r="A3" s="1">
        <f>COUNT(B4:D9)</f>
        <v>18</v>
      </c>
      <c r="B3" s="32" t="s">
        <v>73</v>
      </c>
      <c r="C3" s="32" t="s">
        <v>74</v>
      </c>
      <c r="D3" s="32" t="s">
        <v>75</v>
      </c>
      <c r="E3" s="32"/>
      <c r="G3" s="1" t="s">
        <v>73</v>
      </c>
      <c r="H3" s="1" t="s">
        <v>74</v>
      </c>
      <c r="I3" s="1" t="s">
        <v>75</v>
      </c>
      <c r="K3" s="32" t="str">
        <f>B3</f>
        <v>A</v>
      </c>
      <c r="L3" s="32" t="str">
        <f t="shared" ref="L3:M3" si="1">C3</f>
        <v>B</v>
      </c>
      <c r="M3" s="32" t="str">
        <f t="shared" si="1"/>
        <v>C</v>
      </c>
      <c r="O3" s="1">
        <f>COUNT(K2:M2)</f>
        <v>3</v>
      </c>
      <c r="P3" s="1">
        <f>(O3-C1)</f>
        <v>2</v>
      </c>
      <c r="Q3" s="1">
        <f>(A3-O3)</f>
        <v>15</v>
      </c>
      <c r="R3" s="1">
        <f>((H2-L1)/P3)/((L1)/(Q3))</f>
        <v>4.2927170868347355</v>
      </c>
      <c r="T3" s="1">
        <f>_xlfn.F.INV.RT(0.05,P3,Q3)</f>
        <v>3.6823203436732408</v>
      </c>
    </row>
    <row r="4" spans="1:20" x14ac:dyDescent="0.25">
      <c r="B4" s="1">
        <v>1</v>
      </c>
      <c r="C4" s="1">
        <v>1</v>
      </c>
      <c r="D4" s="1">
        <v>2</v>
      </c>
      <c r="G4" s="32">
        <f t="shared" ref="G4:I9" si="2">($C$2-B4)^2</f>
        <v>14.271604938271604</v>
      </c>
      <c r="H4" s="32">
        <f t="shared" si="2"/>
        <v>14.271604938271604</v>
      </c>
      <c r="I4" s="32">
        <f t="shared" si="2"/>
        <v>7.716049382716049</v>
      </c>
      <c r="K4" s="32">
        <f>(AVERAGE($B$4:$B$9)-B4)^2</f>
        <v>1.3611111111111107</v>
      </c>
      <c r="L4" s="32">
        <f>(AVERAGE($C$4:$C$9)-C4)^2</f>
        <v>18.777777777777775</v>
      </c>
      <c r="M4" s="32">
        <f>(AVERAGE($D$4:$D$9)-D4)^2</f>
        <v>23.361111111111107</v>
      </c>
    </row>
    <row r="5" spans="1:20" x14ac:dyDescent="0.25">
      <c r="B5" s="1">
        <v>2</v>
      </c>
      <c r="C5" s="1">
        <v>5</v>
      </c>
      <c r="D5" s="1">
        <v>7</v>
      </c>
      <c r="G5" s="32">
        <f t="shared" si="2"/>
        <v>7.716049382716049</v>
      </c>
      <c r="H5" s="32">
        <f t="shared" si="2"/>
        <v>4.9382716049382762E-2</v>
      </c>
      <c r="I5" s="32">
        <f t="shared" si="2"/>
        <v>4.9382716049382722</v>
      </c>
      <c r="K5" s="32">
        <f t="shared" ref="K5:K9" si="3">(AVERAGE($B$4:$B$9)-B5)^2</f>
        <v>2.7777777777777728E-2</v>
      </c>
      <c r="L5" s="32">
        <f t="shared" ref="L5:L9" si="4">(AVERAGE($C$4:$C$9)-C5)^2</f>
        <v>0.11111111111111091</v>
      </c>
      <c r="M5" s="32">
        <f t="shared" ref="M5:M9" si="5">(AVERAGE($D$4:$D$9)-D5)^2</f>
        <v>2.7777777777777877E-2</v>
      </c>
      <c r="O5" s="1" t="s">
        <v>81</v>
      </c>
      <c r="P5" s="1">
        <f>1-0.9664435</f>
        <v>3.3556499999999989E-2</v>
      </c>
    </row>
    <row r="6" spans="1:20" x14ac:dyDescent="0.25">
      <c r="B6" s="1">
        <v>2</v>
      </c>
      <c r="C6" s="1">
        <v>6</v>
      </c>
      <c r="D6" s="1">
        <v>8</v>
      </c>
      <c r="G6" s="32">
        <f t="shared" si="2"/>
        <v>7.716049382716049</v>
      </c>
      <c r="H6" s="32">
        <f t="shared" si="2"/>
        <v>1.4938271604938274</v>
      </c>
      <c r="I6" s="32">
        <f t="shared" si="2"/>
        <v>10.382716049382717</v>
      </c>
      <c r="K6" s="32">
        <f t="shared" si="3"/>
        <v>2.7777777777777728E-2</v>
      </c>
      <c r="L6" s="32">
        <f t="shared" si="4"/>
        <v>0.44444444444444486</v>
      </c>
      <c r="M6" s="32">
        <f t="shared" si="5"/>
        <v>1.3611111111111118</v>
      </c>
    </row>
    <row r="7" spans="1:20" x14ac:dyDescent="0.25">
      <c r="B7" s="1">
        <v>1</v>
      </c>
      <c r="C7" s="1">
        <v>8</v>
      </c>
      <c r="D7" s="1">
        <v>10</v>
      </c>
      <c r="G7" s="32">
        <f t="shared" si="2"/>
        <v>14.271604938271604</v>
      </c>
      <c r="H7" s="32">
        <f t="shared" si="2"/>
        <v>10.382716049382717</v>
      </c>
      <c r="I7" s="32">
        <f t="shared" si="2"/>
        <v>27.271604938271604</v>
      </c>
      <c r="K7" s="32">
        <f t="shared" si="3"/>
        <v>1.3611111111111107</v>
      </c>
      <c r="L7" s="32">
        <f t="shared" si="4"/>
        <v>7.1111111111111125</v>
      </c>
      <c r="M7" s="32">
        <f t="shared" si="5"/>
        <v>10.02777777777778</v>
      </c>
    </row>
    <row r="8" spans="1:20" x14ac:dyDescent="0.25">
      <c r="B8" s="1">
        <v>3</v>
      </c>
      <c r="C8" s="1">
        <v>9</v>
      </c>
      <c r="D8" s="1">
        <v>11</v>
      </c>
      <c r="G8" s="32">
        <f t="shared" si="2"/>
        <v>3.1604938271604937</v>
      </c>
      <c r="H8" s="32">
        <f t="shared" si="2"/>
        <v>17.827160493827162</v>
      </c>
      <c r="I8" s="32">
        <f t="shared" si="2"/>
        <v>38.716049382716051</v>
      </c>
      <c r="K8" s="32">
        <f t="shared" si="3"/>
        <v>0.69444444444444464</v>
      </c>
      <c r="L8" s="32">
        <f t="shared" si="4"/>
        <v>13.444444444444446</v>
      </c>
      <c r="M8" s="32">
        <f t="shared" si="5"/>
        <v>17.361111111111114</v>
      </c>
    </row>
    <row r="9" spans="1:20" x14ac:dyDescent="0.25">
      <c r="B9" s="1">
        <v>4</v>
      </c>
      <c r="C9" s="1">
        <v>3</v>
      </c>
      <c r="D9" s="1">
        <v>3</v>
      </c>
      <c r="G9" s="32">
        <f t="shared" si="2"/>
        <v>0.60493827160493807</v>
      </c>
      <c r="H9" s="32">
        <f t="shared" si="2"/>
        <v>3.1604938271604937</v>
      </c>
      <c r="I9" s="32">
        <f t="shared" si="2"/>
        <v>3.1604938271604937</v>
      </c>
      <c r="K9" s="32">
        <f t="shared" si="3"/>
        <v>3.3611111111111116</v>
      </c>
      <c r="L9" s="32">
        <f t="shared" si="4"/>
        <v>5.4444444444444429</v>
      </c>
      <c r="M9" s="32">
        <f t="shared" si="5"/>
        <v>14.694444444444443</v>
      </c>
    </row>
    <row r="13" spans="1:20" x14ac:dyDescent="0.25">
      <c r="B13" s="1" t="s">
        <v>59</v>
      </c>
    </row>
    <row r="14" spans="1:20" x14ac:dyDescent="0.25">
      <c r="O14" s="8" t="s">
        <v>80</v>
      </c>
      <c r="P14" s="8"/>
      <c r="Q14" s="8"/>
    </row>
    <row r="15" spans="1:20" ht="14.95" thickBot="1" x14ac:dyDescent="0.3">
      <c r="B15" s="1" t="s">
        <v>60</v>
      </c>
    </row>
    <row r="16" spans="1:20" x14ac:dyDescent="0.25">
      <c r="B16" s="11" t="s">
        <v>61</v>
      </c>
      <c r="C16" s="11" t="s">
        <v>62</v>
      </c>
      <c r="D16" s="11" t="s">
        <v>63</v>
      </c>
      <c r="E16" s="11"/>
      <c r="F16" s="11" t="s">
        <v>64</v>
      </c>
      <c r="G16" s="11"/>
      <c r="H16" s="11"/>
      <c r="I16" s="11"/>
      <c r="J16" s="11"/>
      <c r="K16" s="11" t="s">
        <v>65</v>
      </c>
    </row>
    <row r="17" spans="1:13" x14ac:dyDescent="0.25">
      <c r="B17" s="33" t="s">
        <v>66</v>
      </c>
      <c r="C17" s="33">
        <v>6</v>
      </c>
      <c r="D17" s="33">
        <v>13</v>
      </c>
      <c r="E17" s="33"/>
      <c r="F17" s="33">
        <v>2.1666666666666665</v>
      </c>
      <c r="G17" s="33"/>
      <c r="H17" s="33"/>
      <c r="I17" s="33"/>
      <c r="J17" s="33"/>
      <c r="K17" s="33">
        <v>1.3666666666666665</v>
      </c>
    </row>
    <row r="18" spans="1:13" x14ac:dyDescent="0.25">
      <c r="B18" s="33" t="s">
        <v>67</v>
      </c>
      <c r="C18" s="33">
        <v>6</v>
      </c>
      <c r="D18" s="33">
        <v>32</v>
      </c>
      <c r="E18" s="33"/>
      <c r="F18" s="33">
        <v>5.333333333333333</v>
      </c>
      <c r="G18" s="33"/>
      <c r="H18" s="33"/>
      <c r="I18" s="33"/>
      <c r="J18" s="33"/>
      <c r="K18" s="33">
        <v>9.0666666666666682</v>
      </c>
    </row>
    <row r="19" spans="1:13" ht="14.95" thickBot="1" x14ac:dyDescent="0.3">
      <c r="B19" s="34" t="s">
        <v>68</v>
      </c>
      <c r="C19" s="34">
        <v>6</v>
      </c>
      <c r="D19" s="34">
        <v>41</v>
      </c>
      <c r="E19" s="34"/>
      <c r="F19" s="34">
        <v>6.833333333333333</v>
      </c>
      <c r="G19" s="34"/>
      <c r="H19" s="34"/>
      <c r="I19" s="34"/>
      <c r="J19" s="34"/>
      <c r="K19" s="34">
        <v>13.366666666666664</v>
      </c>
    </row>
    <row r="22" spans="1:13" ht="14.95" thickBot="1" x14ac:dyDescent="0.3">
      <c r="B22" s="1" t="s">
        <v>20</v>
      </c>
    </row>
    <row r="23" spans="1:13" x14ac:dyDescent="0.25">
      <c r="B23" s="11" t="s">
        <v>69</v>
      </c>
      <c r="C23" s="11" t="s">
        <v>26</v>
      </c>
      <c r="D23" s="11" t="s">
        <v>25</v>
      </c>
      <c r="E23" s="11"/>
      <c r="F23" s="11" t="s">
        <v>27</v>
      </c>
      <c r="G23" s="11"/>
      <c r="H23" s="11"/>
      <c r="I23" s="11"/>
      <c r="J23" s="11"/>
      <c r="K23" s="11" t="s">
        <v>28</v>
      </c>
      <c r="L23" s="11" t="s">
        <v>32</v>
      </c>
      <c r="M23" s="11" t="s">
        <v>70</v>
      </c>
    </row>
    <row r="24" spans="1:13" x14ac:dyDescent="0.25">
      <c r="A24" s="1" t="s">
        <v>82</v>
      </c>
      <c r="B24" s="33" t="s">
        <v>71</v>
      </c>
      <c r="C24" s="33">
        <v>68.111111111111143</v>
      </c>
      <c r="D24" s="33">
        <v>2</v>
      </c>
      <c r="E24" s="33"/>
      <c r="F24" s="33">
        <v>34.055555555555571</v>
      </c>
      <c r="G24" s="33"/>
      <c r="H24" s="33"/>
      <c r="I24" s="33"/>
      <c r="J24" s="33"/>
      <c r="K24" s="33">
        <v>4.2927170868347355</v>
      </c>
      <c r="L24" s="33">
        <v>3.3562583035544352E-2</v>
      </c>
      <c r="M24" s="33">
        <v>3.6823203436732408</v>
      </c>
    </row>
    <row r="25" spans="1:13" x14ac:dyDescent="0.25">
      <c r="A25" s="1" t="s">
        <v>83</v>
      </c>
      <c r="B25" s="33" t="s">
        <v>72</v>
      </c>
      <c r="C25" s="33">
        <v>119</v>
      </c>
      <c r="D25" s="33">
        <v>15</v>
      </c>
      <c r="E25" s="33"/>
      <c r="F25" s="33">
        <v>7.9333333333333336</v>
      </c>
      <c r="G25" s="33"/>
      <c r="H25" s="33"/>
      <c r="I25" s="33"/>
      <c r="J25" s="33"/>
      <c r="K25" s="33"/>
      <c r="L25" s="33"/>
      <c r="M25" s="33"/>
    </row>
    <row r="26" spans="1:13" x14ac:dyDescent="0.25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</row>
    <row r="27" spans="1:13" ht="14.95" thickBot="1" x14ac:dyDescent="0.3">
      <c r="B27" s="34" t="s">
        <v>23</v>
      </c>
      <c r="C27" s="34">
        <v>187.11111111111114</v>
      </c>
      <c r="D27" s="34">
        <v>17</v>
      </c>
      <c r="E27" s="34"/>
      <c r="F27" s="34"/>
      <c r="G27" s="34"/>
      <c r="H27" s="34"/>
      <c r="I27" s="34"/>
      <c r="J27" s="34"/>
      <c r="K27" s="34"/>
      <c r="L27" s="34"/>
      <c r="M27" s="34"/>
    </row>
  </sheetData>
  <hyperlinks>
    <hyperlink ref="O14" r:id="rId1" xr:uid="{FEEBBD4D-FED8-43D7-9BDD-FF3911795F23}"/>
    <hyperlink ref="T1" r:id="rId2" xr:uid="{AE384A8E-E04B-4577-BACE-14B9F6056E3E}"/>
  </hyperlinks>
  <pageMargins left="0.511811024" right="0.511811024" top="0.78740157499999996" bottom="0.78740157499999996" header="0.31496062000000002" footer="0.3149606200000000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AnaliseDados</vt:lpstr>
      <vt:lpstr>OLS_Calculo</vt:lpstr>
      <vt:lpstr>AlgelinOLS</vt:lpstr>
      <vt:lpstr>AlgelinOLS_Ridge</vt:lpstr>
      <vt:lpstr>ExpressoesIsoladasAposDeducao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2015-06-05T18:17:20Z</dcterms:created>
  <dcterms:modified xsi:type="dcterms:W3CDTF">2021-03-26T16:08:06Z</dcterms:modified>
</cp:coreProperties>
</file>