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D\DS\DS_Share\DOE\"/>
    </mc:Choice>
  </mc:AlternateContent>
  <xr:revisionPtr revIDLastSave="0" documentId="13_ncr:1_{1F5AE93E-3B65-4382-ABD1-C352DFD812A2}" xr6:coauthVersionLast="45" xr6:coauthVersionMax="45" xr10:uidLastSave="{00000000-0000-0000-0000-000000000000}"/>
  <bookViews>
    <workbookView xWindow="-109" yWindow="-109" windowWidth="26301" windowHeight="14305" xr2:uid="{39042E3F-5D06-46F2-AF6B-45E7CBFFEA1F}"/>
  </bookViews>
  <sheets>
    <sheet name="Est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9" i="1" l="1"/>
  <c r="M20" i="1"/>
  <c r="L19" i="1"/>
  <c r="K19" i="1"/>
  <c r="R7" i="1" l="1"/>
  <c r="R6" i="1"/>
  <c r="R5" i="1"/>
  <c r="R4" i="1"/>
  <c r="P7" i="1"/>
  <c r="P6" i="1"/>
  <c r="P5" i="1"/>
  <c r="P4" i="1"/>
  <c r="N7" i="1"/>
  <c r="N6" i="1"/>
  <c r="N5" i="1"/>
  <c r="O5" i="1" s="1"/>
  <c r="N4" i="1"/>
  <c r="M4" i="1"/>
  <c r="M5" i="1"/>
  <c r="M7" i="1"/>
  <c r="M6" i="1"/>
  <c r="L7" i="1"/>
  <c r="L6" i="1"/>
  <c r="L5" i="1"/>
  <c r="P12" i="1"/>
  <c r="P10" i="1"/>
  <c r="T12" i="1"/>
  <c r="T11" i="1"/>
  <c r="T10" i="1"/>
  <c r="R12" i="1"/>
  <c r="R11" i="1"/>
  <c r="R10" i="1"/>
  <c r="O12" i="1"/>
  <c r="O11" i="1"/>
  <c r="O10" i="1"/>
  <c r="O6" i="1" l="1"/>
  <c r="O4" i="1"/>
  <c r="O7" i="1"/>
  <c r="J37" i="1" l="1"/>
  <c r="I38" i="1"/>
  <c r="H38" i="1"/>
  <c r="J38" i="1" s="1"/>
  <c r="I37" i="1"/>
  <c r="H37" i="1"/>
  <c r="I36" i="1"/>
  <c r="I35" i="1"/>
  <c r="I34" i="1"/>
  <c r="I33" i="1"/>
  <c r="I32" i="1"/>
  <c r="I31" i="1"/>
  <c r="I30" i="1"/>
  <c r="I29" i="1"/>
  <c r="I28" i="1"/>
  <c r="I27" i="1"/>
  <c r="H36" i="1"/>
  <c r="J36" i="1" s="1"/>
  <c r="H35" i="1"/>
  <c r="J35" i="1" s="1"/>
  <c r="H34" i="1"/>
  <c r="J34" i="1" s="1"/>
  <c r="H33" i="1"/>
  <c r="J33" i="1" s="1"/>
  <c r="H32" i="1"/>
  <c r="J32" i="1" s="1"/>
  <c r="H31" i="1"/>
  <c r="J31" i="1" s="1"/>
  <c r="H30" i="1"/>
  <c r="J30" i="1" s="1"/>
  <c r="H29" i="1"/>
  <c r="J29" i="1" s="1"/>
  <c r="H28" i="1"/>
  <c r="J28" i="1" s="1"/>
  <c r="H27" i="1"/>
  <c r="J27" i="1" s="1"/>
  <c r="J39" i="1" s="1"/>
  <c r="J16" i="1"/>
  <c r="L14" i="1"/>
  <c r="L11" i="1"/>
  <c r="L10" i="1"/>
  <c r="H19" i="1"/>
  <c r="H18" i="1"/>
  <c r="H20" i="1"/>
  <c r="F21" i="1"/>
  <c r="E21" i="1"/>
  <c r="F20" i="1"/>
  <c r="E20" i="1"/>
  <c r="F19" i="1"/>
  <c r="E19" i="1"/>
  <c r="F18" i="1"/>
  <c r="E18" i="1"/>
  <c r="M10" i="1" s="1"/>
  <c r="N10" i="1" s="1"/>
  <c r="G15" i="1"/>
  <c r="G14" i="1"/>
  <c r="G13" i="1"/>
  <c r="G12" i="1"/>
  <c r="G11" i="1"/>
  <c r="G10" i="1"/>
  <c r="G9" i="1"/>
  <c r="G8" i="1"/>
  <c r="G7" i="1"/>
  <c r="G6" i="1"/>
  <c r="G5" i="1"/>
  <c r="G4" i="1"/>
  <c r="G21" i="1" s="1"/>
  <c r="M11" i="1" l="1"/>
  <c r="N11" i="1" s="1"/>
  <c r="L12" i="1"/>
  <c r="L13" i="1" s="1"/>
  <c r="M14" i="1"/>
  <c r="G20" i="1"/>
  <c r="G19" i="1"/>
  <c r="E25" i="1"/>
  <c r="F25" i="1"/>
  <c r="G18" i="1"/>
  <c r="G25" i="1" l="1"/>
  <c r="M12" i="1"/>
  <c r="M13" i="1" l="1"/>
  <c r="N13" i="1" s="1"/>
  <c r="N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vitor</author>
  </authors>
  <commentList>
    <comment ref="N3" authorId="0" shapeId="0" xr:uid="{2A984395-BD6E-4642-AE51-923F3A7D447C}">
      <text>
        <r>
          <rPr>
            <b/>
            <sz val="9"/>
            <color indexed="81"/>
            <rFont val="Segoe UI"/>
            <family val="2"/>
          </rPr>
          <t>vitor:</t>
        </r>
        <r>
          <rPr>
            <sz val="9"/>
            <color indexed="81"/>
            <rFont val="Segoe UI"/>
            <family val="2"/>
          </rPr>
          <t xml:space="preserve">
Erro padrão dos coeficientes
</t>
        </r>
      </text>
    </comment>
    <comment ref="O3" authorId="0" shapeId="0" xr:uid="{4AEB4661-9388-4491-A4F2-D5C441B3AC9B}">
      <text>
        <r>
          <rPr>
            <b/>
            <sz val="9"/>
            <color indexed="81"/>
            <rFont val="Segoe UI"/>
            <family val="2"/>
          </rPr>
          <t>vitor:</t>
        </r>
        <r>
          <rPr>
            <sz val="9"/>
            <color indexed="81"/>
            <rFont val="Segoe UI"/>
            <family val="2"/>
          </rPr>
          <t xml:space="preserve">
Coeficiente pelo erro do coeficienteo
O erro do coeficiente é a variância não explicada pelos coeficientes. 
Mas neste caso então o erro dos coeficientes são sempre iguais? </t>
        </r>
      </text>
    </comment>
    <comment ref="R3" authorId="0" shapeId="0" xr:uid="{1B6F2A8C-F27E-4CD5-A08C-1FC82B70EBC7}">
      <text>
        <r>
          <rPr>
            <b/>
            <sz val="9"/>
            <color indexed="81"/>
            <rFont val="Segoe UI"/>
            <family val="2"/>
          </rPr>
          <t>vitor:</t>
        </r>
        <r>
          <rPr>
            <sz val="9"/>
            <color indexed="81"/>
            <rFont val="Segoe UI"/>
            <family val="2"/>
          </rPr>
          <t xml:space="preserve">
Assim como a quiquadrado é a soma de normais ao quadrado</t>
        </r>
      </text>
    </comment>
    <comment ref="M4" authorId="0" shapeId="0" xr:uid="{7156DB6C-0A27-41E0-A8C8-33F2FF10568B}">
      <text>
        <r>
          <rPr>
            <b/>
            <sz val="9"/>
            <color indexed="81"/>
            <rFont val="Segoe UI"/>
            <family val="2"/>
          </rPr>
          <t>vitor:</t>
        </r>
        <r>
          <rPr>
            <sz val="9"/>
            <color indexed="81"/>
            <rFont val="Segoe UI"/>
            <family val="2"/>
          </rPr>
          <t xml:space="preserve">
Constante é a média geral 
</t>
        </r>
      </text>
    </comment>
    <comment ref="O4" authorId="0" shapeId="0" xr:uid="{27E59FE1-093D-41E9-B8E2-947DBA12DEE6}">
      <text>
        <r>
          <rPr>
            <b/>
            <sz val="9"/>
            <color indexed="81"/>
            <rFont val="Segoe UI"/>
            <family val="2"/>
          </rPr>
          <t>vitor:</t>
        </r>
        <r>
          <rPr>
            <sz val="9"/>
            <color indexed="81"/>
            <rFont val="Segoe UI"/>
            <family val="2"/>
          </rPr>
          <t xml:space="preserve">
 Com teste t, diferente do teste F, consigo saber a significância da constante. </t>
        </r>
      </text>
    </comment>
    <comment ref="L5" authorId="0" shapeId="0" xr:uid="{0DFF2647-0A39-4126-8467-CA88BB1B4405}">
      <text>
        <r>
          <rPr>
            <b/>
            <sz val="9"/>
            <color indexed="81"/>
            <rFont val="Segoe UI"/>
            <family val="2"/>
          </rPr>
          <t>vitor:</t>
        </r>
        <r>
          <rPr>
            <sz val="9"/>
            <color indexed="81"/>
            <rFont val="Segoe UI"/>
            <family val="2"/>
          </rPr>
          <t xml:space="preserve">
O aumento da reação química aumenta em média 8.33
</t>
        </r>
      </text>
    </comment>
    <comment ref="O6" authorId="0" shapeId="0" xr:uid="{1249782B-1FDD-43CE-BBA6-8A145D5573C3}">
      <text>
        <r>
          <rPr>
            <b/>
            <sz val="9"/>
            <color indexed="81"/>
            <rFont val="Segoe UI"/>
            <family val="2"/>
          </rPr>
          <t>vitor:</t>
        </r>
        <r>
          <rPr>
            <sz val="9"/>
            <color indexed="81"/>
            <rFont val="Segoe UI"/>
            <family val="2"/>
          </rPr>
          <t xml:space="preserve">
No teste t já consigo saber se o efeito é negativo ou positivo 
</t>
        </r>
      </text>
    </comment>
    <comment ref="O9" authorId="0" shapeId="0" xr:uid="{4E572767-894A-4D03-B497-14DDDEACC085}">
      <text>
        <r>
          <rPr>
            <b/>
            <sz val="9"/>
            <color indexed="81"/>
            <rFont val="Segoe UI"/>
            <family val="2"/>
          </rPr>
          <t>vitor:</t>
        </r>
        <r>
          <rPr>
            <sz val="9"/>
            <color indexed="81"/>
            <rFont val="Segoe UI"/>
            <family val="2"/>
          </rPr>
          <t xml:space="preserve">
F sempre valor positivo porque é razão entre variâncias. 
F com razão entre duas variâncias, razão entre duas variãveis distribuidas pela distribuição chiQuadrado </t>
        </r>
      </text>
    </comment>
    <comment ref="L10" authorId="0" shapeId="0" xr:uid="{D56DA13A-20B9-41B1-BF0A-82DE86D277CC}">
      <text>
        <r>
          <rPr>
            <b/>
            <sz val="9"/>
            <color indexed="81"/>
            <rFont val="Segoe UI"/>
            <family val="2"/>
          </rPr>
          <t xml:space="preserve">Número de níveis deste fator -1
</t>
        </r>
      </text>
    </comment>
    <comment ref="M10" authorId="0" shapeId="0" xr:uid="{08E1BA07-76E1-42D6-9DE3-6270744A6753}">
      <text>
        <r>
          <rPr>
            <b/>
            <sz val="9"/>
            <color indexed="81"/>
            <rFont val="Segoe UI"/>
            <family val="2"/>
          </rPr>
          <t>vitor:</t>
        </r>
        <r>
          <rPr>
            <sz val="9"/>
            <color indexed="81"/>
            <rFont val="Segoe UI"/>
            <family val="2"/>
          </rPr>
          <t xml:space="preserve">
Se esse SS é maior que o SS de x2, logo este fator explica melhor a variabilidade dos dados em relação ao primeiro </t>
        </r>
      </text>
    </comment>
    <comment ref="P10" authorId="0" shapeId="0" xr:uid="{E6B76E6B-4CAC-48AB-A83D-0BAA6F95814C}">
      <text>
        <r>
          <rPr>
            <b/>
            <sz val="9"/>
            <color indexed="81"/>
            <rFont val="Segoe UI"/>
            <family val="2"/>
          </rPr>
          <t>vitor:</t>
        </r>
        <r>
          <rPr>
            <sz val="9"/>
            <color indexed="81"/>
            <rFont val="Segoe UI"/>
            <family val="2"/>
          </rPr>
          <t xml:space="preserve">
Se o valor p é pequeno, a probabilidade de rejeitar a hipótese nula e estar errado é pequena, logo rejeito a hipótese nula de que a média com ou sem este estimador seria igual, no caso não é
</t>
        </r>
      </text>
    </comment>
    <comment ref="L11" authorId="0" shapeId="0" xr:uid="{3BF91421-F9FD-4629-B6A6-07E109AE869D}">
      <text>
        <r>
          <rPr>
            <b/>
            <sz val="9"/>
            <color indexed="81"/>
            <rFont val="Segoe UI"/>
            <family val="2"/>
          </rPr>
          <t>vitor:</t>
        </r>
        <r>
          <rPr>
            <sz val="9"/>
            <color indexed="81"/>
            <rFont val="Segoe UI"/>
            <family val="2"/>
          </rPr>
          <t xml:space="preserve">
Número de níveis deste fator menos 1
</t>
        </r>
      </text>
    </comment>
    <comment ref="L12" authorId="0" shapeId="0" xr:uid="{719DD900-E9BB-4283-9469-E8B9A0AEE754}">
      <text>
        <r>
          <rPr>
            <b/>
            <sz val="9"/>
            <color indexed="81"/>
            <rFont val="Segoe UI"/>
            <family val="2"/>
          </rPr>
          <t>vitor:</t>
        </r>
        <r>
          <rPr>
            <sz val="9"/>
            <color indexed="81"/>
            <rFont val="Segoe UI"/>
            <family val="2"/>
          </rPr>
          <t xml:space="preserve">
Produto dos graus de liberdade
</t>
        </r>
      </text>
    </comment>
    <comment ref="P12" authorId="0" shapeId="0" xr:uid="{8270DCFE-8ED1-4432-8D13-7A977306B77D}">
      <text>
        <r>
          <rPr>
            <b/>
            <sz val="9"/>
            <color indexed="81"/>
            <rFont val="Segoe UI"/>
            <family val="2"/>
          </rPr>
          <t>vitor:</t>
        </r>
        <r>
          <rPr>
            <sz val="9"/>
            <color indexed="81"/>
            <rFont val="Segoe UI"/>
            <family val="2"/>
          </rPr>
          <t xml:space="preserve">
 Rejeito a hipótese nula, este coeficiente da interação x1x2 é irrelevante, se for pra usar ele melhor utilizar a própria média </t>
        </r>
      </text>
    </comment>
    <comment ref="J13" authorId="0" shapeId="0" xr:uid="{23F6E0F1-A82F-4EA5-BF11-313CB517BDB5}">
      <text>
        <r>
          <rPr>
            <b/>
            <sz val="9"/>
            <color indexed="81"/>
            <rFont val="Segoe UI"/>
            <family val="2"/>
          </rPr>
          <t>vitor: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M13" authorId="0" shapeId="0" xr:uid="{32019A47-42BE-4C11-B75C-97E9B9445989}">
      <text>
        <r>
          <rPr>
            <b/>
            <sz val="9"/>
            <color indexed="81"/>
            <rFont val="Segoe UI"/>
            <family val="2"/>
          </rPr>
          <t>vitor:</t>
        </r>
        <r>
          <rPr>
            <sz val="9"/>
            <color indexed="81"/>
            <rFont val="Segoe UI"/>
            <family val="2"/>
          </rPr>
          <t xml:space="preserve">
Este Erro é a diferença entre o SS total menos o SS de cada x1, x2 (indepdentes lineares( e de sua interação. 
É aí que fica a variabilidade não explicada por x1, x2 e x12x2
</t>
        </r>
      </text>
    </comment>
    <comment ref="N13" authorId="0" shapeId="0" xr:uid="{EE422F39-5013-4CD9-92C8-0387177E3591}">
      <text>
        <r>
          <rPr>
            <b/>
            <sz val="9"/>
            <color indexed="81"/>
            <rFont val="Segoe UI"/>
            <family val="2"/>
          </rPr>
          <t>vitor:</t>
        </r>
        <r>
          <rPr>
            <sz val="9"/>
            <color indexed="81"/>
            <rFont val="Segoe UI"/>
            <family val="2"/>
          </rPr>
          <t xml:space="preserve">
Erro aleatório
</t>
        </r>
      </text>
    </comment>
    <comment ref="K18" authorId="0" shapeId="0" xr:uid="{16A00548-133A-4306-98EA-00C785A54A5F}">
      <text>
        <r>
          <rPr>
            <b/>
            <sz val="9"/>
            <color indexed="81"/>
            <rFont val="Segoe UI"/>
            <family val="2"/>
          </rPr>
          <t>vitor:</t>
        </r>
        <r>
          <rPr>
            <sz val="9"/>
            <color indexed="81"/>
            <rFont val="Segoe UI"/>
            <family val="2"/>
          </rPr>
          <t xml:space="preserve">
Desvio padrão experimental
</t>
        </r>
      </text>
    </comment>
  </commentList>
</comments>
</file>

<file path=xl/sharedStrings.xml><?xml version="1.0" encoding="utf-8"?>
<sst xmlns="http://schemas.openxmlformats.org/spreadsheetml/2006/main" count="68" uniqueCount="57">
  <si>
    <t>std
order</t>
  </si>
  <si>
    <t>real</t>
  </si>
  <si>
    <t>codificado</t>
  </si>
  <si>
    <t>interação</t>
  </si>
  <si>
    <t>resposta</t>
  </si>
  <si>
    <t>x1</t>
  </si>
  <si>
    <t>x2</t>
  </si>
  <si>
    <t>x1x2</t>
  </si>
  <si>
    <t>y</t>
  </si>
  <si>
    <t>soma(+)</t>
  </si>
  <si>
    <t>soma(-)</t>
  </si>
  <si>
    <t>média(+)</t>
  </si>
  <si>
    <t>média(-)</t>
  </si>
  <si>
    <t>A</t>
  </si>
  <si>
    <t>B</t>
  </si>
  <si>
    <t>AB</t>
  </si>
  <si>
    <t>somaquad</t>
  </si>
  <si>
    <t>média</t>
  </si>
  <si>
    <t>soma</t>
  </si>
  <si>
    <t>Termo</t>
  </si>
  <si>
    <t>Efeito</t>
  </si>
  <si>
    <t>Coef</t>
  </si>
  <si>
    <t>Se coef</t>
  </si>
  <si>
    <t xml:space="preserve">T </t>
  </si>
  <si>
    <t>P</t>
  </si>
  <si>
    <t>Constante</t>
  </si>
  <si>
    <t>Source</t>
  </si>
  <si>
    <t>Erro</t>
  </si>
  <si>
    <t>Total</t>
  </si>
  <si>
    <t>DF</t>
  </si>
  <si>
    <t>SS</t>
  </si>
  <si>
    <t>MS</t>
  </si>
  <si>
    <t>F</t>
  </si>
  <si>
    <t>P-value</t>
  </si>
  <si>
    <t>Replicatas</t>
  </si>
  <si>
    <t>Fatores</t>
  </si>
  <si>
    <t>Níveis</t>
  </si>
  <si>
    <t>Ensaios</t>
  </si>
  <si>
    <t>Variância explicada pelos efeitos</t>
  </si>
  <si>
    <t>Variância não explicada pelos efeitos</t>
  </si>
  <si>
    <t xml:space="preserve">Variância total </t>
  </si>
  <si>
    <t>Variância = (Média - valores)^2</t>
  </si>
  <si>
    <t>https://www.youtube.com/watch?v=u9T8TFDW4Vc&amp;t=1422s</t>
  </si>
  <si>
    <t>Soma das variâncias ; Variâncias = (Média - valores)^2</t>
  </si>
  <si>
    <t>VARIÂNCIA</t>
  </si>
  <si>
    <t>=</t>
  </si>
  <si>
    <t>Soma dos quadrados pelo grau de liberdade</t>
  </si>
  <si>
    <t>F tabelado</t>
  </si>
  <si>
    <t>OK?</t>
  </si>
  <si>
    <t xml:space="preserve">Se o valor deste SS é grande, significa que ao utilizar ele, desvia-se de um caso que se utiliza apenas a média </t>
  </si>
  <si>
    <t>Quando o valor é pequeno, significa que utilizar a média ou com o tal estimador não iria mudar lá muita coisa na estimativa da resposta</t>
  </si>
  <si>
    <t xml:space="preserve">Fazendo a ANOVA ou o Teste t para os coeficientes devemos chegar nos mesmos valores de p </t>
  </si>
  <si>
    <t>T^2 = F</t>
  </si>
  <si>
    <t>S</t>
  </si>
  <si>
    <r>
      <t>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</si>
  <si>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R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vertAlign val="subscript"/>
        <sz val="11"/>
        <color theme="1"/>
        <rFont val="Calibri"/>
        <family val="2"/>
        <scheme val="minor"/>
      </rPr>
      <t>ajustado</t>
    </r>
  </si>
  <si>
    <t xml:space="preserve">Variância dos erros/Variância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</si>
</sst>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00"/>
    <numFmt numFmtId="167" formatCode="0.00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  <xf numFmtId="0" fontId="0" fillId="3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0" xfId="0" applyFont="1" applyAlignment="1">
      <alignment horizontal="left"/>
    </xf>
    <xf numFmtId="0" fontId="4" fillId="5" borderId="14" xfId="0" applyFont="1" applyFill="1" applyBorder="1" applyAlignment="1">
      <alignment horizontal="center"/>
    </xf>
    <xf numFmtId="0" fontId="5" fillId="0" borderId="0" xfId="1"/>
    <xf numFmtId="0" fontId="1" fillId="6" borderId="0" xfId="0" applyFont="1" applyFill="1" applyAlignment="1">
      <alignment horizontal="center"/>
    </xf>
    <xf numFmtId="0" fontId="1" fillId="6" borderId="1" xfId="0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1" fillId="6" borderId="0" xfId="0" quotePrefix="1" applyFont="1" applyFill="1" applyAlignment="1">
      <alignment horizontal="center"/>
    </xf>
    <xf numFmtId="0" fontId="1" fillId="6" borderId="0" xfId="0" applyFont="1" applyFill="1" applyAlignment="1">
      <alignment horizontal="left"/>
    </xf>
    <xf numFmtId="0" fontId="0" fillId="6" borderId="0" xfId="0" applyFill="1" applyAlignment="1">
      <alignment horizontal="center"/>
    </xf>
    <xf numFmtId="167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6" fillId="7" borderId="0" xfId="0" applyFont="1" applyFill="1" applyAlignment="1">
      <alignment horizontal="center"/>
    </xf>
    <xf numFmtId="0" fontId="0" fillId="8" borderId="0" xfId="0" applyFill="1" applyAlignment="1">
      <alignment horizontal="center"/>
    </xf>
  </cellXfs>
  <cellStyles count="2">
    <cellStyle name="Hi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577971</xdr:colOff>
      <xdr:row>25</xdr:row>
      <xdr:rowOff>103517</xdr:rowOff>
    </xdr:from>
    <xdr:to>
      <xdr:col>24</xdr:col>
      <xdr:colOff>151261</xdr:colOff>
      <xdr:row>33</xdr:row>
      <xdr:rowOff>65076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CF54307-3D3A-4D17-871B-9C07D3DA5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14673" y="4830792"/>
          <a:ext cx="4706007" cy="1419423"/>
        </a:xfrm>
        <a:prstGeom prst="rect">
          <a:avLst/>
        </a:prstGeom>
      </xdr:spPr>
    </xdr:pic>
    <xdr:clientData/>
  </xdr:twoCellAnchor>
  <xdr:oneCellAnchor>
    <xdr:from>
      <xdr:col>25</xdr:col>
      <xdr:colOff>155276</xdr:colOff>
      <xdr:row>1</xdr:row>
      <xdr:rowOff>267419</xdr:rowOff>
    </xdr:from>
    <xdr:ext cx="5167223" cy="8208017"/>
    <xdr:pic>
      <xdr:nvPicPr>
        <xdr:cNvPr id="3" name="image6.png" title="Imagem">
          <a:extLst>
            <a:ext uri="{FF2B5EF4-FFF2-40B4-BE49-F238E27FC236}">
              <a16:creationId xmlns:a16="http://schemas.microsoft.com/office/drawing/2014/main" id="{C4651DB6-36CE-4062-B32C-78C1F8F0EC97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889857" y="448574"/>
          <a:ext cx="5167223" cy="8208017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20</xdr:col>
      <xdr:colOff>103517</xdr:colOff>
      <xdr:row>7</xdr:row>
      <xdr:rowOff>64569</xdr:rowOff>
    </xdr:from>
    <xdr:to>
      <xdr:col>22</xdr:col>
      <xdr:colOff>498110</xdr:colOff>
      <xdr:row>19</xdr:row>
      <xdr:rowOff>17250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16C1F75-0F17-4209-8688-56E5DFBBFC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65834" y="1513807"/>
          <a:ext cx="1636796" cy="2186923"/>
        </a:xfrm>
        <a:prstGeom prst="rect">
          <a:avLst/>
        </a:prstGeom>
      </xdr:spPr>
    </xdr:pic>
    <xdr:clientData/>
  </xdr:twoCellAnchor>
  <xdr:twoCellAnchor editAs="oneCell">
    <xdr:from>
      <xdr:col>15</xdr:col>
      <xdr:colOff>699273</xdr:colOff>
      <xdr:row>16</xdr:row>
      <xdr:rowOff>77637</xdr:rowOff>
    </xdr:from>
    <xdr:to>
      <xdr:col>18</xdr:col>
      <xdr:colOff>78456</xdr:colOff>
      <xdr:row>20</xdr:row>
      <xdr:rowOff>133341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25DDCE5-B4BE-42CD-A4D6-05B8C19CE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52231" y="3243531"/>
          <a:ext cx="2208648" cy="823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www.youtube.com/watch?v=u9T8TFDW4Vc&amp;t=1422s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1D61-ECFB-4AB4-9529-1E1B06667921}">
  <dimension ref="A1:T39"/>
  <sheetViews>
    <sheetView showGridLines="0" tabSelected="1" workbookViewId="0"/>
  </sheetViews>
  <sheetFormatPr defaultRowHeight="14.3" x14ac:dyDescent="0.25"/>
  <cols>
    <col min="1" max="4" width="9" style="1"/>
    <col min="5" max="5" width="9.375" style="1" bestFit="1" customWidth="1"/>
    <col min="6" max="6" width="10" style="1" bestFit="1" customWidth="1"/>
    <col min="7" max="7" width="9.375" style="1" bestFit="1" customWidth="1"/>
    <col min="8" max="11" width="9" style="1"/>
    <col min="12" max="13" width="9.375" style="1" bestFit="1" customWidth="1"/>
    <col min="14" max="14" width="11.375" style="1" bestFit="1" customWidth="1"/>
    <col min="15" max="15" width="9" style="1"/>
    <col min="16" max="16" width="14.375" style="1" bestFit="1" customWidth="1"/>
    <col min="17" max="17" width="9" style="1"/>
    <col min="18" max="18" width="17.625" style="1" bestFit="1" customWidth="1"/>
    <col min="19" max="19" width="9" style="1"/>
    <col min="20" max="20" width="11.75" style="1" bestFit="1" customWidth="1"/>
    <col min="21" max="16384" width="9" style="1"/>
  </cols>
  <sheetData>
    <row r="1" spans="1:20" x14ac:dyDescent="0.25">
      <c r="A1" s="33" t="s">
        <v>42</v>
      </c>
      <c r="K1" s="31" t="s">
        <v>51</v>
      </c>
    </row>
    <row r="2" spans="1:20" ht="28.55" x14ac:dyDescent="0.25">
      <c r="B2" s="3" t="s">
        <v>0</v>
      </c>
      <c r="C2" s="4" t="s">
        <v>1</v>
      </c>
      <c r="D2" s="4"/>
      <c r="E2" s="4" t="s">
        <v>2</v>
      </c>
      <c r="F2" s="4"/>
      <c r="G2" s="5" t="s">
        <v>3</v>
      </c>
      <c r="H2" s="4" t="s">
        <v>4</v>
      </c>
    </row>
    <row r="3" spans="1:20" ht="19.7" x14ac:dyDescent="0.35">
      <c r="B3" s="6"/>
      <c r="C3" s="5" t="s">
        <v>5</v>
      </c>
      <c r="D3" s="5" t="s">
        <v>6</v>
      </c>
      <c r="E3" s="5" t="s">
        <v>5</v>
      </c>
      <c r="F3" s="5" t="s">
        <v>6</v>
      </c>
      <c r="G3" s="5" t="s">
        <v>7</v>
      </c>
      <c r="H3" s="4" t="s">
        <v>8</v>
      </c>
      <c r="K3" s="5" t="s">
        <v>19</v>
      </c>
      <c r="L3" s="5" t="s">
        <v>20</v>
      </c>
      <c r="M3" s="5" t="s">
        <v>21</v>
      </c>
      <c r="N3" s="5" t="s">
        <v>22</v>
      </c>
      <c r="O3" s="5" t="s">
        <v>23</v>
      </c>
      <c r="P3" s="5" t="s">
        <v>24</v>
      </c>
      <c r="R3" s="43" t="s">
        <v>52</v>
      </c>
    </row>
    <row r="4" spans="1:20" x14ac:dyDescent="0.25">
      <c r="B4" s="1">
        <v>1</v>
      </c>
      <c r="C4" s="1">
        <v>0.15</v>
      </c>
      <c r="D4" s="1">
        <v>1</v>
      </c>
      <c r="E4" s="1">
        <v>-1</v>
      </c>
      <c r="F4" s="1">
        <v>-1</v>
      </c>
      <c r="G4" s="1">
        <f>E4*F4</f>
        <v>1</v>
      </c>
      <c r="H4" s="1">
        <v>28</v>
      </c>
      <c r="K4" s="11" t="s">
        <v>25</v>
      </c>
      <c r="M4" s="1">
        <f>H19</f>
        <v>27.5</v>
      </c>
      <c r="N4" s="7">
        <f>SQRT($N$13/$J$16)</f>
        <v>0.57130455003342018</v>
      </c>
      <c r="O4" s="8">
        <f>M4/N4</f>
        <v>48.135447194305215</v>
      </c>
      <c r="P4" s="9">
        <f>TDIST(ABS(O4),$L$13,2)</f>
        <v>3.8380347765653834E-11</v>
      </c>
      <c r="R4" s="41">
        <f>O4^2</f>
        <v>2317.0212765957458</v>
      </c>
    </row>
    <row r="5" spans="1:20" x14ac:dyDescent="0.25">
      <c r="B5" s="1">
        <v>2</v>
      </c>
      <c r="C5" s="1">
        <v>0.25</v>
      </c>
      <c r="D5" s="1">
        <v>1</v>
      </c>
      <c r="E5" s="1">
        <v>1</v>
      </c>
      <c r="F5" s="1">
        <v>-1</v>
      </c>
      <c r="G5" s="1">
        <f t="shared" ref="G5:G15" si="0">E5*F5</f>
        <v>-1</v>
      </c>
      <c r="H5" s="1">
        <v>36</v>
      </c>
      <c r="K5" s="11" t="s">
        <v>5</v>
      </c>
      <c r="L5" s="9">
        <f>E20-E21</f>
        <v>8.3333333333333357</v>
      </c>
      <c r="M5" s="9">
        <f>L5/2</f>
        <v>4.1666666666666679</v>
      </c>
      <c r="N5" s="8">
        <f t="shared" ref="N5:N7" si="1">SQRT($N$13/$J$16)</f>
        <v>0.57130455003342018</v>
      </c>
      <c r="O5" s="8">
        <f t="shared" ref="O5:O7" si="2">M5/N5</f>
        <v>7.2932495748947321</v>
      </c>
      <c r="P5" s="42">
        <f t="shared" ref="P5:P7" si="3">TDIST(ABS(O5),$L$13,2)</f>
        <v>8.44371693000918E-5</v>
      </c>
      <c r="R5" s="44">
        <f t="shared" ref="R5:R7" si="4">O5^2</f>
        <v>53.191489361702189</v>
      </c>
    </row>
    <row r="6" spans="1:20" x14ac:dyDescent="0.25">
      <c r="B6" s="1">
        <v>3</v>
      </c>
      <c r="C6" s="1">
        <v>0.15</v>
      </c>
      <c r="D6" s="1">
        <v>2</v>
      </c>
      <c r="E6" s="1">
        <v>-1</v>
      </c>
      <c r="F6" s="1">
        <v>1</v>
      </c>
      <c r="G6" s="1">
        <f t="shared" si="0"/>
        <v>-1</v>
      </c>
      <c r="H6" s="1">
        <v>18</v>
      </c>
      <c r="K6" s="11" t="s">
        <v>6</v>
      </c>
      <c r="L6" s="9">
        <f>F20-F21</f>
        <v>-5</v>
      </c>
      <c r="M6" s="9">
        <f t="shared" ref="M6:M7" si="5">L6/2</f>
        <v>-2.5</v>
      </c>
      <c r="N6" s="8">
        <f t="shared" si="1"/>
        <v>0.57130455003342018</v>
      </c>
      <c r="O6" s="8">
        <f t="shared" si="2"/>
        <v>-4.3759497449368379</v>
      </c>
      <c r="P6" s="42">
        <f t="shared" si="3"/>
        <v>2.3615707965170705E-3</v>
      </c>
      <c r="R6" s="44">
        <f t="shared" si="4"/>
        <v>19.148936170212778</v>
      </c>
    </row>
    <row r="7" spans="1:20" x14ac:dyDescent="0.25">
      <c r="B7" s="1">
        <v>4</v>
      </c>
      <c r="C7" s="1">
        <v>0.25</v>
      </c>
      <c r="D7" s="1">
        <v>2</v>
      </c>
      <c r="E7" s="1">
        <v>1</v>
      </c>
      <c r="F7" s="1">
        <v>1</v>
      </c>
      <c r="G7" s="1">
        <f t="shared" si="0"/>
        <v>1</v>
      </c>
      <c r="H7" s="1">
        <v>31</v>
      </c>
      <c r="K7" s="11" t="s">
        <v>7</v>
      </c>
      <c r="L7" s="9">
        <f>G20-G21</f>
        <v>1.6666666666666643</v>
      </c>
      <c r="M7" s="9">
        <f t="shared" si="5"/>
        <v>0.83333333333333215</v>
      </c>
      <c r="N7" s="8">
        <f t="shared" si="1"/>
        <v>0.57130455003342018</v>
      </c>
      <c r="O7" s="8">
        <f t="shared" si="2"/>
        <v>1.4586499149789438</v>
      </c>
      <c r="P7" s="42">
        <f t="shared" si="3"/>
        <v>0.18277648068046054</v>
      </c>
      <c r="R7" s="44">
        <f t="shared" si="4"/>
        <v>2.1276595744680802</v>
      </c>
    </row>
    <row r="8" spans="1:20" x14ac:dyDescent="0.25">
      <c r="B8" s="1">
        <v>1</v>
      </c>
      <c r="C8" s="1">
        <v>0.15</v>
      </c>
      <c r="D8" s="1">
        <v>1</v>
      </c>
      <c r="E8" s="1">
        <v>-1</v>
      </c>
      <c r="F8" s="1">
        <v>-1</v>
      </c>
      <c r="G8" s="1">
        <f t="shared" si="0"/>
        <v>1</v>
      </c>
      <c r="H8" s="1">
        <v>25</v>
      </c>
      <c r="N8" s="34" t="s">
        <v>44</v>
      </c>
      <c r="O8" s="38" t="s">
        <v>45</v>
      </c>
      <c r="P8" s="39" t="s">
        <v>46</v>
      </c>
      <c r="Q8" s="40"/>
      <c r="R8" s="40"/>
      <c r="S8" s="40"/>
      <c r="T8" s="40"/>
    </row>
    <row r="9" spans="1:20" x14ac:dyDescent="0.25">
      <c r="B9" s="1">
        <v>2</v>
      </c>
      <c r="C9" s="1">
        <v>0.25</v>
      </c>
      <c r="D9" s="1">
        <v>1</v>
      </c>
      <c r="E9" s="1">
        <v>1</v>
      </c>
      <c r="F9" s="1">
        <v>-1</v>
      </c>
      <c r="G9" s="1">
        <f t="shared" si="0"/>
        <v>-1</v>
      </c>
      <c r="H9" s="1">
        <v>32</v>
      </c>
      <c r="J9" s="17" t="s">
        <v>35</v>
      </c>
      <c r="K9" s="5" t="s">
        <v>26</v>
      </c>
      <c r="L9" s="5" t="s">
        <v>29</v>
      </c>
      <c r="M9" s="5" t="s">
        <v>30</v>
      </c>
      <c r="N9" s="35" t="s">
        <v>31</v>
      </c>
      <c r="O9" s="5" t="s">
        <v>32</v>
      </c>
      <c r="P9" s="5" t="s">
        <v>33</v>
      </c>
      <c r="Q9" s="2"/>
      <c r="R9" s="5" t="s">
        <v>47</v>
      </c>
      <c r="T9" s="1" t="s">
        <v>48</v>
      </c>
    </row>
    <row r="10" spans="1:20" x14ac:dyDescent="0.25">
      <c r="B10" s="1">
        <v>3</v>
      </c>
      <c r="C10" s="1">
        <v>0.15</v>
      </c>
      <c r="D10" s="1">
        <v>2</v>
      </c>
      <c r="E10" s="1">
        <v>-1</v>
      </c>
      <c r="F10" s="1">
        <v>1</v>
      </c>
      <c r="G10" s="1">
        <f t="shared" si="0"/>
        <v>-1</v>
      </c>
      <c r="H10" s="1">
        <v>19</v>
      </c>
      <c r="J10" s="16">
        <v>2</v>
      </c>
      <c r="K10" s="11" t="s">
        <v>5</v>
      </c>
      <c r="L10" s="1">
        <f>2-1</f>
        <v>1</v>
      </c>
      <c r="M10" s="36">
        <f>(E18-E19)^2/J16</f>
        <v>208.33333333333334</v>
      </c>
      <c r="N10" s="9">
        <f>M10/L10</f>
        <v>208.33333333333334</v>
      </c>
      <c r="O10" s="44">
        <f>N10/$N$13</f>
        <v>53.19148936170216</v>
      </c>
      <c r="P10" s="1">
        <f>8.44371*10^(-5)</f>
        <v>8.4437099999999998E-5</v>
      </c>
      <c r="R10" s="10">
        <f>_xlfn.F.INV.RT(0.05,L10,$L$13)</f>
        <v>5.3176550715787174</v>
      </c>
      <c r="T10" s="1" t="b">
        <f>O10&gt;R10</f>
        <v>1</v>
      </c>
    </row>
    <row r="11" spans="1:20" x14ac:dyDescent="0.25">
      <c r="B11" s="1">
        <v>4</v>
      </c>
      <c r="C11" s="1">
        <v>0.25</v>
      </c>
      <c r="D11" s="1">
        <v>2</v>
      </c>
      <c r="E11" s="1">
        <v>1</v>
      </c>
      <c r="F11" s="1">
        <v>1</v>
      </c>
      <c r="G11" s="1">
        <f t="shared" si="0"/>
        <v>1</v>
      </c>
      <c r="H11" s="1">
        <v>30</v>
      </c>
      <c r="J11" s="15" t="s">
        <v>36</v>
      </c>
      <c r="K11" s="11" t="s">
        <v>6</v>
      </c>
      <c r="L11" s="1">
        <f>2-1</f>
        <v>1</v>
      </c>
      <c r="M11" s="36">
        <f>(F18-F19)^2/J16</f>
        <v>75</v>
      </c>
      <c r="N11" s="9">
        <f t="shared" ref="N11:N13" si="6">M11/L11</f>
        <v>75</v>
      </c>
      <c r="O11" s="44">
        <f t="shared" ref="O11:O12" si="7">N11/$N$13</f>
        <v>19.148936170212778</v>
      </c>
      <c r="P11" s="1">
        <v>2.3609999999999998E-3</v>
      </c>
      <c r="R11" s="10">
        <f t="shared" ref="R11:R12" si="8">_xlfn.F.INV.RT(0.05,L11,$L$13)</f>
        <v>5.3176550715787174</v>
      </c>
      <c r="T11" s="1" t="b">
        <f t="shared" ref="T11:T12" si="9">O11&gt;R11</f>
        <v>1</v>
      </c>
    </row>
    <row r="12" spans="1:20" x14ac:dyDescent="0.25">
      <c r="B12" s="1">
        <v>1</v>
      </c>
      <c r="C12" s="1">
        <v>0.15</v>
      </c>
      <c r="D12" s="1">
        <v>1</v>
      </c>
      <c r="E12" s="1">
        <v>-1</v>
      </c>
      <c r="F12" s="1">
        <v>-1</v>
      </c>
      <c r="G12" s="1">
        <f t="shared" si="0"/>
        <v>1</v>
      </c>
      <c r="H12" s="1">
        <v>27</v>
      </c>
      <c r="J12" s="16">
        <v>2</v>
      </c>
      <c r="K12" s="11" t="s">
        <v>7</v>
      </c>
      <c r="L12" s="1">
        <f>L10*L11</f>
        <v>1</v>
      </c>
      <c r="M12" s="36">
        <f>(G18-G19)^2/J16</f>
        <v>8.3333333333333339</v>
      </c>
      <c r="N12" s="9">
        <f t="shared" si="6"/>
        <v>8.3333333333333339</v>
      </c>
      <c r="O12" s="44">
        <f t="shared" si="7"/>
        <v>2.1276595744680864</v>
      </c>
      <c r="P12" s="1">
        <f>0.18227</f>
        <v>0.18226999999999999</v>
      </c>
      <c r="R12" s="10">
        <f t="shared" si="8"/>
        <v>5.3176550715787174</v>
      </c>
      <c r="T12" s="1" t="b">
        <f t="shared" si="9"/>
        <v>0</v>
      </c>
    </row>
    <row r="13" spans="1:20" ht="14.95" thickBot="1" x14ac:dyDescent="0.3">
      <c r="B13" s="1">
        <v>2</v>
      </c>
      <c r="C13" s="1">
        <v>0.25</v>
      </c>
      <c r="D13" s="1">
        <v>1</v>
      </c>
      <c r="E13" s="1">
        <v>1</v>
      </c>
      <c r="F13" s="1">
        <v>-1</v>
      </c>
      <c r="G13" s="1">
        <f t="shared" si="0"/>
        <v>-1</v>
      </c>
      <c r="H13" s="1">
        <v>32</v>
      </c>
      <c r="J13" s="15" t="s">
        <v>34</v>
      </c>
      <c r="K13" s="11" t="s">
        <v>27</v>
      </c>
      <c r="L13" s="1">
        <f>L14-L12-L11-L10</f>
        <v>8</v>
      </c>
      <c r="M13" s="37">
        <f>M14-SUM(M10:M12)</f>
        <v>31.333333333333314</v>
      </c>
      <c r="N13" s="9">
        <f t="shared" si="6"/>
        <v>3.9166666666666643</v>
      </c>
    </row>
    <row r="14" spans="1:20" ht="14.95" thickBot="1" x14ac:dyDescent="0.3">
      <c r="B14" s="1">
        <v>3</v>
      </c>
      <c r="C14" s="1">
        <v>0.15</v>
      </c>
      <c r="D14" s="1">
        <v>2</v>
      </c>
      <c r="E14" s="1">
        <v>-1</v>
      </c>
      <c r="F14" s="1">
        <v>1</v>
      </c>
      <c r="G14" s="1">
        <f t="shared" si="0"/>
        <v>-1</v>
      </c>
      <c r="H14" s="1">
        <v>23</v>
      </c>
      <c r="J14" s="16">
        <v>3</v>
      </c>
      <c r="K14" s="11" t="s">
        <v>28</v>
      </c>
      <c r="L14" s="13">
        <f>(J14*J12*J10)-1</f>
        <v>11</v>
      </c>
      <c r="M14" s="23">
        <f>H20-(H18^2)/J16</f>
        <v>323</v>
      </c>
    </row>
    <row r="15" spans="1:20" x14ac:dyDescent="0.25">
      <c r="B15" s="2">
        <v>4</v>
      </c>
      <c r="C15" s="2">
        <v>0.25</v>
      </c>
      <c r="D15" s="2">
        <v>2</v>
      </c>
      <c r="E15" s="2">
        <v>1</v>
      </c>
      <c r="F15" s="2">
        <v>1</v>
      </c>
      <c r="G15" s="2">
        <f t="shared" si="0"/>
        <v>1</v>
      </c>
      <c r="H15" s="2">
        <v>29</v>
      </c>
      <c r="J15" s="15" t="s">
        <v>37</v>
      </c>
    </row>
    <row r="16" spans="1:20" x14ac:dyDescent="0.25">
      <c r="B16" s="12"/>
      <c r="C16" s="12"/>
      <c r="D16" s="12"/>
      <c r="E16" s="12"/>
      <c r="F16" s="12"/>
      <c r="G16" s="12"/>
      <c r="H16" s="12"/>
      <c r="J16" s="16">
        <f>J10*J12*J14</f>
        <v>12</v>
      </c>
    </row>
    <row r="17" spans="2:14" x14ac:dyDescent="0.25">
      <c r="B17" s="12"/>
      <c r="C17" s="12"/>
      <c r="D17" s="4" t="s">
        <v>43</v>
      </c>
      <c r="E17" s="4"/>
      <c r="F17" s="4"/>
      <c r="G17" s="4"/>
      <c r="H17" s="4"/>
      <c r="I17" s="4"/>
    </row>
    <row r="18" spans="2:14" ht="17.7" x14ac:dyDescent="0.35">
      <c r="D18" s="11" t="s">
        <v>9</v>
      </c>
      <c r="E18" s="1">
        <f>SUMIF(E4:E15,1,$H$4:$H$15)</f>
        <v>190</v>
      </c>
      <c r="F18" s="1">
        <f>SUMIF(F4:F15,1,$H$4:$H$15)</f>
        <v>150</v>
      </c>
      <c r="G18" s="1">
        <f>SUMIF(G4:G15,1,$H$4:$H$15)</f>
        <v>170</v>
      </c>
      <c r="H18" s="14">
        <f>SUM(H4:H15)</f>
        <v>330</v>
      </c>
      <c r="I18" s="11" t="s">
        <v>18</v>
      </c>
      <c r="K18" s="5" t="s">
        <v>53</v>
      </c>
      <c r="L18" s="5" t="s">
        <v>54</v>
      </c>
      <c r="M18" s="5" t="s">
        <v>55</v>
      </c>
    </row>
    <row r="19" spans="2:14" x14ac:dyDescent="0.25">
      <c r="D19" s="11" t="s">
        <v>10</v>
      </c>
      <c r="E19" s="1">
        <f>SUMIF(E4:E15,-1,$H$4:$H$15)</f>
        <v>140</v>
      </c>
      <c r="F19" s="1">
        <f t="shared" ref="F19:G19" si="10">SUMIF(F4:F15,-1,$H$4:$H$15)</f>
        <v>180</v>
      </c>
      <c r="G19" s="1">
        <f t="shared" si="10"/>
        <v>160</v>
      </c>
      <c r="H19" s="14">
        <f>AVERAGE(H4:H15)</f>
        <v>27.5</v>
      </c>
      <c r="I19" s="11" t="s">
        <v>17</v>
      </c>
      <c r="K19" s="8">
        <f>SQRT(N13)</f>
        <v>1.9790570145063189</v>
      </c>
      <c r="L19" s="8">
        <f>SUM(M10:M12)/M14</f>
        <v>0.9029927760577916</v>
      </c>
      <c r="M19" s="7">
        <f>1-(N13/(M14/L14))</f>
        <v>0.86661506707946345</v>
      </c>
      <c r="N19" s="22" t="s">
        <v>56</v>
      </c>
    </row>
    <row r="20" spans="2:14" x14ac:dyDescent="0.25">
      <c r="D20" s="11" t="s">
        <v>11</v>
      </c>
      <c r="E20" s="9">
        <f>AVERAGEIF(E4:E15,1,$H$4:$H$15)</f>
        <v>31.666666666666668</v>
      </c>
      <c r="F20" s="9">
        <f t="shared" ref="F20:G20" si="11">AVERAGEIF(F4:F15,1,$H$4:$H$15)</f>
        <v>25</v>
      </c>
      <c r="G20" s="9">
        <f t="shared" si="11"/>
        <v>28.333333333333332</v>
      </c>
      <c r="H20" s="14">
        <f>SUMSQ(H4:H15)</f>
        <v>9398</v>
      </c>
      <c r="I20" s="11" t="s">
        <v>16</v>
      </c>
      <c r="M20" s="8">
        <f>1-((J16-1)/((J16-1)-J10))*(1-L19)</f>
        <v>0.88143561518174529</v>
      </c>
    </row>
    <row r="21" spans="2:14" x14ac:dyDescent="0.25">
      <c r="D21" s="11" t="s">
        <v>12</v>
      </c>
      <c r="E21" s="9">
        <f>AVERAGEIF(E4:E15,-1,$H$4:$H$15)</f>
        <v>23.333333333333332</v>
      </c>
      <c r="F21" s="9">
        <f t="shared" ref="F21:G21" si="12">AVERAGEIF(F4:F15,-1,$H$4:$H$15)</f>
        <v>30</v>
      </c>
      <c r="G21" s="9">
        <f t="shared" si="12"/>
        <v>26.666666666666668</v>
      </c>
    </row>
    <row r="22" spans="2:14" x14ac:dyDescent="0.25">
      <c r="L22" s="19"/>
      <c r="M22" s="22" t="s">
        <v>38</v>
      </c>
    </row>
    <row r="23" spans="2:14" x14ac:dyDescent="0.25">
      <c r="E23" s="18" t="s">
        <v>5</v>
      </c>
      <c r="F23" s="18" t="s">
        <v>6</v>
      </c>
      <c r="G23" s="18" t="s">
        <v>7</v>
      </c>
      <c r="L23" s="21"/>
      <c r="M23" s="22" t="s">
        <v>39</v>
      </c>
    </row>
    <row r="24" spans="2:14" x14ac:dyDescent="0.25">
      <c r="E24" s="5" t="s">
        <v>13</v>
      </c>
      <c r="F24" s="5" t="s">
        <v>14</v>
      </c>
      <c r="G24" s="5" t="s">
        <v>15</v>
      </c>
      <c r="L24" s="20"/>
      <c r="M24" s="22" t="s">
        <v>40</v>
      </c>
    </row>
    <row r="25" spans="2:14" x14ac:dyDescent="0.25">
      <c r="E25" s="9">
        <f>(E20-E21)/2</f>
        <v>4.1666666666666679</v>
      </c>
      <c r="F25" s="9">
        <f>(F20-F21)/2</f>
        <v>-2.5</v>
      </c>
      <c r="G25" s="9">
        <f>(G20-G21)/2</f>
        <v>0.83333333333333215</v>
      </c>
    </row>
    <row r="26" spans="2:14" ht="14.95" thickBot="1" x14ac:dyDescent="0.3">
      <c r="H26" s="31" t="s">
        <v>41</v>
      </c>
      <c r="L26" s="19"/>
      <c r="M26" s="22" t="s">
        <v>49</v>
      </c>
    </row>
    <row r="27" spans="2:14" x14ac:dyDescent="0.25">
      <c r="H27" s="24">
        <f>AVERAGE($H$4:$H$15)</f>
        <v>27.5</v>
      </c>
      <c r="I27" s="25">
        <f t="shared" ref="I27:I38" si="13">H4</f>
        <v>28</v>
      </c>
      <c r="J27" s="26">
        <f>(H27-I27)^2</f>
        <v>0.25</v>
      </c>
      <c r="L27" s="19"/>
      <c r="M27" s="22" t="s">
        <v>50</v>
      </c>
    </row>
    <row r="28" spans="2:14" x14ac:dyDescent="0.25">
      <c r="H28" s="27">
        <f t="shared" ref="H28:H38" si="14">AVERAGE($H$4:$H$15)</f>
        <v>27.5</v>
      </c>
      <c r="I28" s="12">
        <f t="shared" si="13"/>
        <v>36</v>
      </c>
      <c r="J28" s="28">
        <f t="shared" ref="J28:J38" si="15">(H28-I28)^2</f>
        <v>72.25</v>
      </c>
    </row>
    <row r="29" spans="2:14" x14ac:dyDescent="0.25">
      <c r="H29" s="27">
        <f t="shared" si="14"/>
        <v>27.5</v>
      </c>
      <c r="I29" s="12">
        <f t="shared" si="13"/>
        <v>18</v>
      </c>
      <c r="J29" s="28">
        <f t="shared" si="15"/>
        <v>90.25</v>
      </c>
    </row>
    <row r="30" spans="2:14" x14ac:dyDescent="0.25">
      <c r="H30" s="27">
        <f t="shared" si="14"/>
        <v>27.5</v>
      </c>
      <c r="I30" s="12">
        <f t="shared" si="13"/>
        <v>31</v>
      </c>
      <c r="J30" s="28">
        <f t="shared" si="15"/>
        <v>12.25</v>
      </c>
    </row>
    <row r="31" spans="2:14" x14ac:dyDescent="0.25">
      <c r="H31" s="27">
        <f t="shared" si="14"/>
        <v>27.5</v>
      </c>
      <c r="I31" s="12">
        <f t="shared" si="13"/>
        <v>25</v>
      </c>
      <c r="J31" s="28">
        <f t="shared" si="15"/>
        <v>6.25</v>
      </c>
    </row>
    <row r="32" spans="2:14" x14ac:dyDescent="0.25">
      <c r="H32" s="27">
        <f t="shared" si="14"/>
        <v>27.5</v>
      </c>
      <c r="I32" s="12">
        <f t="shared" si="13"/>
        <v>32</v>
      </c>
      <c r="J32" s="28">
        <f t="shared" si="15"/>
        <v>20.25</v>
      </c>
    </row>
    <row r="33" spans="8:14" x14ac:dyDescent="0.25">
      <c r="H33" s="27">
        <f t="shared" si="14"/>
        <v>27.5</v>
      </c>
      <c r="I33" s="12">
        <f t="shared" si="13"/>
        <v>19</v>
      </c>
      <c r="J33" s="28">
        <f t="shared" si="15"/>
        <v>72.25</v>
      </c>
    </row>
    <row r="34" spans="8:14" x14ac:dyDescent="0.25">
      <c r="H34" s="27">
        <f t="shared" si="14"/>
        <v>27.5</v>
      </c>
      <c r="I34" s="12">
        <f t="shared" si="13"/>
        <v>30</v>
      </c>
      <c r="J34" s="28">
        <f t="shared" si="15"/>
        <v>6.25</v>
      </c>
      <c r="N34" s="11"/>
    </row>
    <row r="35" spans="8:14" x14ac:dyDescent="0.25">
      <c r="H35" s="27">
        <f t="shared" si="14"/>
        <v>27.5</v>
      </c>
      <c r="I35" s="12">
        <f t="shared" si="13"/>
        <v>27</v>
      </c>
      <c r="J35" s="28">
        <f t="shared" si="15"/>
        <v>0.25</v>
      </c>
    </row>
    <row r="36" spans="8:14" x14ac:dyDescent="0.25">
      <c r="H36" s="27">
        <f t="shared" si="14"/>
        <v>27.5</v>
      </c>
      <c r="I36" s="12">
        <f t="shared" si="13"/>
        <v>32</v>
      </c>
      <c r="J36" s="28">
        <f t="shared" si="15"/>
        <v>20.25</v>
      </c>
    </row>
    <row r="37" spans="8:14" x14ac:dyDescent="0.25">
      <c r="H37" s="27">
        <f t="shared" si="14"/>
        <v>27.5</v>
      </c>
      <c r="I37" s="12">
        <f t="shared" si="13"/>
        <v>23</v>
      </c>
      <c r="J37" s="28">
        <f t="shared" si="15"/>
        <v>20.25</v>
      </c>
    </row>
    <row r="38" spans="8:14" x14ac:dyDescent="0.25">
      <c r="H38" s="27">
        <f t="shared" si="14"/>
        <v>27.5</v>
      </c>
      <c r="I38" s="12">
        <f t="shared" si="13"/>
        <v>29</v>
      </c>
      <c r="J38" s="28">
        <f t="shared" si="15"/>
        <v>2.25</v>
      </c>
    </row>
    <row r="39" spans="8:14" ht="20.399999999999999" thickBot="1" x14ac:dyDescent="0.4">
      <c r="H39" s="29"/>
      <c r="I39" s="30"/>
      <c r="J39" s="32">
        <f>SUM(J27:J38)</f>
        <v>323</v>
      </c>
    </row>
  </sheetData>
  <conditionalFormatting sqref="T10:T12">
    <cfRule type="cellIs" dxfId="1" priority="2" operator="equal">
      <formula>TRUE</formula>
    </cfRule>
  </conditionalFormatting>
  <conditionalFormatting sqref="T12">
    <cfRule type="cellIs" dxfId="0" priority="1" operator="equal">
      <formula>FALSE</formula>
    </cfRule>
  </conditionalFormatting>
  <hyperlinks>
    <hyperlink ref="A1" r:id="rId1" xr:uid="{B88770AE-EBE7-4863-BF83-D211A0BCD04D}"/>
  </hyperlinks>
  <pageMargins left="0.511811024" right="0.511811024" top="0.78740157499999996" bottom="0.78740157499999996" header="0.31496062000000002" footer="0.31496062000000002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</dc:creator>
  <cp:lastModifiedBy>vitor</cp:lastModifiedBy>
  <dcterms:created xsi:type="dcterms:W3CDTF">2020-07-31T23:01:55Z</dcterms:created>
  <dcterms:modified xsi:type="dcterms:W3CDTF">2020-10-11T15:53:57Z</dcterms:modified>
</cp:coreProperties>
</file>