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2435" windowHeight="11820" activeTab="3"/>
  </bookViews>
  <sheets>
    <sheet name="Plan1" sheetId="1" r:id="rId1"/>
    <sheet name="Plan2" sheetId="2" r:id="rId2"/>
    <sheet name="Plan3" sheetId="3" r:id="rId3"/>
    <sheet name="Plan4" sheetId="4" r:id="rId4"/>
    <sheet name="Plan5" sheetId="6" r:id="rId5"/>
    <sheet name="Exemplo_CUSUM" sheetId="5" r:id="rId6"/>
  </sheets>
  <definedNames>
    <definedName name="OLE_LINK1" localSheetId="4">Plan5!$G$1</definedName>
  </definedNames>
  <calcPr calcId="145621"/>
</workbook>
</file>

<file path=xl/calcChain.xml><?xml version="1.0" encoding="utf-8"?>
<calcChain xmlns="http://schemas.openxmlformats.org/spreadsheetml/2006/main">
  <c r="H5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F53" i="6"/>
  <c r="E5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3" i="6"/>
  <c r="C53" i="6"/>
  <c r="B53" i="4"/>
  <c r="C9" i="3"/>
  <c r="C10" i="3"/>
  <c r="C11" i="3"/>
  <c r="C13" i="3"/>
  <c r="C14" i="3"/>
  <c r="C15" i="3"/>
  <c r="C17" i="3"/>
  <c r="C20" i="3"/>
  <c r="C22" i="3"/>
  <c r="C25" i="3"/>
  <c r="C26" i="3"/>
  <c r="C27" i="3"/>
  <c r="C29" i="3"/>
  <c r="C31" i="3"/>
  <c r="C33" i="3"/>
  <c r="C35" i="3"/>
  <c r="C36" i="3"/>
  <c r="C37" i="3"/>
  <c r="C38" i="3"/>
  <c r="C39" i="3"/>
  <c r="C40" i="3"/>
  <c r="C43" i="3"/>
  <c r="C45" i="3"/>
  <c r="C47" i="3"/>
  <c r="C50" i="3"/>
  <c r="D5" i="5" l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4" i="5"/>
  <c r="D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AQ4" i="4" l="1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P3" i="4"/>
  <c r="AO4" i="4"/>
  <c r="AO5" i="4" s="1"/>
  <c r="AM4" i="4"/>
  <c r="AN4" i="4" s="1"/>
  <c r="AM3" i="4"/>
  <c r="AN3" i="4" s="1"/>
  <c r="AP4" i="4"/>
  <c r="B54" i="1"/>
  <c r="AO6" i="4" l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P5" i="4"/>
  <c r="AM5" i="4"/>
  <c r="AN5" i="4" s="1"/>
  <c r="AC3" i="3"/>
  <c r="AC4" i="3"/>
  <c r="AC5" i="3"/>
  <c r="AC6" i="3"/>
  <c r="AC7" i="3"/>
  <c r="AC8" i="3"/>
  <c r="AC9" i="3"/>
  <c r="AC10" i="3"/>
  <c r="AC11" i="3"/>
  <c r="AC2" i="3"/>
  <c r="AB2" i="3"/>
  <c r="AB3" i="3"/>
  <c r="AB4" i="3"/>
  <c r="AB5" i="3"/>
  <c r="AB6" i="3"/>
  <c r="AB7" i="3"/>
  <c r="AB8" i="3"/>
  <c r="AB9" i="3"/>
  <c r="AB10" i="3"/>
  <c r="AB11" i="3"/>
  <c r="AA3" i="3"/>
  <c r="AA4" i="3"/>
  <c r="AA5" i="3"/>
  <c r="AA6" i="3"/>
  <c r="AA7" i="3"/>
  <c r="AA8" i="3"/>
  <c r="AA9" i="3"/>
  <c r="AA10" i="3"/>
  <c r="AA11" i="3"/>
  <c r="AA2" i="3"/>
  <c r="U52" i="3"/>
  <c r="U14" i="3"/>
  <c r="U15" i="3"/>
  <c r="U16" i="3"/>
  <c r="U17" i="3"/>
  <c r="U18" i="3"/>
  <c r="U19" i="3"/>
  <c r="U20" i="3"/>
  <c r="U21" i="3"/>
  <c r="U22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S52" i="3"/>
  <c r="S14" i="3"/>
  <c r="S15" i="3"/>
  <c r="S16" i="3"/>
  <c r="S17" i="3"/>
  <c r="S18" i="3"/>
  <c r="S19" i="3"/>
  <c r="S20" i="3"/>
  <c r="S21" i="3"/>
  <c r="S22" i="3"/>
  <c r="S33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51" i="3"/>
  <c r="Q52" i="3"/>
  <c r="Q13" i="3"/>
  <c r="Q14" i="3"/>
  <c r="Q15" i="3"/>
  <c r="Q16" i="3"/>
  <c r="Q17" i="3"/>
  <c r="Q18" i="3"/>
  <c r="Q19" i="3"/>
  <c r="Q20" i="3"/>
  <c r="Q21" i="3"/>
  <c r="Q22" i="3"/>
  <c r="Q31" i="3"/>
  <c r="Q32" i="3"/>
  <c r="Q33" i="3"/>
  <c r="Q36" i="3"/>
  <c r="Q37" i="3"/>
  <c r="Q38" i="3"/>
  <c r="Q39" i="3"/>
  <c r="Q40" i="3"/>
  <c r="Q41" i="3"/>
  <c r="Q42" i="3"/>
  <c r="Q43" i="3"/>
  <c r="Q44" i="3"/>
  <c r="Q45" i="3"/>
  <c r="Q47" i="3"/>
  <c r="O52" i="3"/>
  <c r="O13" i="3"/>
  <c r="O14" i="3"/>
  <c r="O15" i="3"/>
  <c r="O16" i="3"/>
  <c r="O17" i="3"/>
  <c r="O18" i="3"/>
  <c r="O19" i="3"/>
  <c r="O20" i="3"/>
  <c r="O31" i="3"/>
  <c r="O35" i="3"/>
  <c r="O36" i="3"/>
  <c r="O37" i="3"/>
  <c r="O38" i="3"/>
  <c r="O39" i="3"/>
  <c r="O40" i="3"/>
  <c r="O41" i="3"/>
  <c r="O42" i="3"/>
  <c r="O43" i="3"/>
  <c r="O45" i="3"/>
  <c r="M52" i="3"/>
  <c r="M11" i="3"/>
  <c r="M13" i="3"/>
  <c r="M14" i="3"/>
  <c r="M15" i="3"/>
  <c r="M16" i="3"/>
  <c r="M17" i="3"/>
  <c r="M18" i="3"/>
  <c r="M20" i="3"/>
  <c r="M22" i="3"/>
  <c r="M30" i="3"/>
  <c r="M31" i="3"/>
  <c r="M34" i="3"/>
  <c r="M35" i="3"/>
  <c r="M36" i="3"/>
  <c r="M37" i="3"/>
  <c r="M38" i="3"/>
  <c r="M39" i="3"/>
  <c r="M40" i="3"/>
  <c r="M41" i="3"/>
  <c r="M42" i="3"/>
  <c r="M43" i="3"/>
  <c r="M47" i="3"/>
  <c r="M48" i="3"/>
  <c r="M50" i="3"/>
  <c r="K52" i="3"/>
  <c r="K12" i="3"/>
  <c r="K13" i="3"/>
  <c r="K14" i="3"/>
  <c r="K15" i="3"/>
  <c r="K16" i="3"/>
  <c r="K17" i="3"/>
  <c r="K18" i="3"/>
  <c r="K20" i="3"/>
  <c r="K21" i="3"/>
  <c r="K22" i="3"/>
  <c r="K29" i="3"/>
  <c r="K30" i="3"/>
  <c r="K31" i="3"/>
  <c r="K33" i="3"/>
  <c r="K35" i="3"/>
  <c r="K36" i="3"/>
  <c r="K37" i="3"/>
  <c r="K38" i="3"/>
  <c r="K39" i="3"/>
  <c r="K40" i="3"/>
  <c r="K41" i="3"/>
  <c r="K47" i="3"/>
  <c r="K48" i="3"/>
  <c r="I52" i="3"/>
  <c r="I11" i="3"/>
  <c r="I12" i="3"/>
  <c r="I13" i="3"/>
  <c r="I14" i="3"/>
  <c r="I15" i="3"/>
  <c r="I16" i="3"/>
  <c r="I17" i="3"/>
  <c r="I20" i="3"/>
  <c r="I22" i="3"/>
  <c r="I27" i="3"/>
  <c r="I28" i="3"/>
  <c r="I29" i="3"/>
  <c r="I31" i="3"/>
  <c r="I32" i="3"/>
  <c r="I36" i="3"/>
  <c r="I37" i="3"/>
  <c r="I38" i="3"/>
  <c r="I39" i="3"/>
  <c r="I40" i="3"/>
  <c r="I41" i="3"/>
  <c r="I45" i="3"/>
  <c r="I46" i="3"/>
  <c r="I47" i="3"/>
  <c r="I48" i="3"/>
  <c r="I6" i="3"/>
  <c r="E52" i="3"/>
  <c r="G52" i="3"/>
  <c r="G10" i="3"/>
  <c r="G11" i="3"/>
  <c r="G12" i="3"/>
  <c r="G13" i="3"/>
  <c r="G14" i="3"/>
  <c r="G15" i="3"/>
  <c r="G16" i="3"/>
  <c r="G17" i="3"/>
  <c r="G20" i="3"/>
  <c r="G21" i="3"/>
  <c r="G22" i="3"/>
  <c r="G27" i="3"/>
  <c r="G31" i="3"/>
  <c r="G33" i="3"/>
  <c r="G35" i="3"/>
  <c r="G36" i="3"/>
  <c r="G37" i="3"/>
  <c r="G38" i="3"/>
  <c r="G39" i="3"/>
  <c r="G40" i="3"/>
  <c r="G41" i="3"/>
  <c r="G45" i="3"/>
  <c r="G46" i="3"/>
  <c r="G4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" i="3"/>
  <c r="E9" i="3"/>
  <c r="E10" i="3"/>
  <c r="E11" i="3"/>
  <c r="E13" i="3"/>
  <c r="E14" i="3"/>
  <c r="E15" i="3"/>
  <c r="E20" i="3"/>
  <c r="E21" i="3"/>
  <c r="E26" i="3"/>
  <c r="E27" i="3"/>
  <c r="E30" i="3"/>
  <c r="E31" i="3"/>
  <c r="E34" i="3"/>
  <c r="E35" i="3"/>
  <c r="E36" i="3"/>
  <c r="E37" i="3"/>
  <c r="E38" i="3"/>
  <c r="E39" i="3"/>
  <c r="E40" i="3"/>
  <c r="E44" i="3"/>
  <c r="E45" i="3"/>
  <c r="E46" i="3"/>
  <c r="E47" i="3"/>
  <c r="E48" i="3"/>
  <c r="E51" i="3"/>
  <c r="E4" i="3"/>
  <c r="AM6" i="4" l="1"/>
  <c r="AN6" i="4" s="1"/>
  <c r="AP6" i="4"/>
  <c r="C52" i="3"/>
  <c r="C3" i="3"/>
  <c r="D4" i="4"/>
  <c r="E4" i="4" s="1"/>
  <c r="C5" i="4"/>
  <c r="D5" i="4" s="1"/>
  <c r="E5" i="4" s="1"/>
  <c r="AH4" i="4"/>
  <c r="AI4" i="4" s="1"/>
  <c r="AG6" i="4"/>
  <c r="AH6" i="4" s="1"/>
  <c r="AI6" i="4" s="1"/>
  <c r="AG7" i="4"/>
  <c r="AH7" i="4" s="1"/>
  <c r="AI7" i="4" s="1"/>
  <c r="AG8" i="4"/>
  <c r="AH8" i="4" s="1"/>
  <c r="AI8" i="4" s="1"/>
  <c r="AG9" i="4"/>
  <c r="AH9" i="4" s="1"/>
  <c r="AI9" i="4" s="1"/>
  <c r="AG10" i="4"/>
  <c r="AH10" i="4" s="1"/>
  <c r="AI10" i="4" s="1"/>
  <c r="AG11" i="4"/>
  <c r="AH11" i="4" s="1"/>
  <c r="AI11" i="4" s="1"/>
  <c r="AG12" i="4"/>
  <c r="AH12" i="4" s="1"/>
  <c r="AI12" i="4" s="1"/>
  <c r="AG13" i="4"/>
  <c r="AH13" i="4" s="1"/>
  <c r="AI13" i="4" s="1"/>
  <c r="AG14" i="4"/>
  <c r="AH14" i="4" s="1"/>
  <c r="AI14" i="4" s="1"/>
  <c r="AG15" i="4"/>
  <c r="AH15" i="4" s="1"/>
  <c r="AI15" i="4" s="1"/>
  <c r="AG16" i="4"/>
  <c r="AH16" i="4" s="1"/>
  <c r="AI16" i="4" s="1"/>
  <c r="AG17" i="4"/>
  <c r="AH17" i="4" s="1"/>
  <c r="AI17" i="4" s="1"/>
  <c r="AG18" i="4"/>
  <c r="AH18" i="4" s="1"/>
  <c r="AI18" i="4" s="1"/>
  <c r="AG19" i="4"/>
  <c r="AH19" i="4" s="1"/>
  <c r="AI19" i="4" s="1"/>
  <c r="AG20" i="4"/>
  <c r="AH20" i="4" s="1"/>
  <c r="AI20" i="4" s="1"/>
  <c r="AG21" i="4"/>
  <c r="AH21" i="4" s="1"/>
  <c r="AI21" i="4" s="1"/>
  <c r="AG22" i="4"/>
  <c r="AH22" i="4" s="1"/>
  <c r="AI22" i="4" s="1"/>
  <c r="AG23" i="4"/>
  <c r="AH23" i="4" s="1"/>
  <c r="AI23" i="4" s="1"/>
  <c r="AG24" i="4"/>
  <c r="AH24" i="4" s="1"/>
  <c r="AI24" i="4" s="1"/>
  <c r="AG25" i="4"/>
  <c r="AH25" i="4" s="1"/>
  <c r="AI25" i="4" s="1"/>
  <c r="AG26" i="4"/>
  <c r="AH26" i="4" s="1"/>
  <c r="AI26" i="4" s="1"/>
  <c r="AG27" i="4"/>
  <c r="AH27" i="4" s="1"/>
  <c r="AI27" i="4" s="1"/>
  <c r="AG28" i="4"/>
  <c r="AH28" i="4" s="1"/>
  <c r="AI28" i="4" s="1"/>
  <c r="AG29" i="4"/>
  <c r="AH29" i="4" s="1"/>
  <c r="AI29" i="4" s="1"/>
  <c r="AG30" i="4"/>
  <c r="AH30" i="4" s="1"/>
  <c r="AI30" i="4" s="1"/>
  <c r="AG31" i="4"/>
  <c r="AH31" i="4" s="1"/>
  <c r="AI31" i="4" s="1"/>
  <c r="AG32" i="4"/>
  <c r="AH32" i="4" s="1"/>
  <c r="AI32" i="4" s="1"/>
  <c r="AG33" i="4"/>
  <c r="AH33" i="4" s="1"/>
  <c r="AI33" i="4" s="1"/>
  <c r="AG34" i="4"/>
  <c r="AH34" i="4" s="1"/>
  <c r="AI34" i="4" s="1"/>
  <c r="AG35" i="4"/>
  <c r="AH35" i="4" s="1"/>
  <c r="AI35" i="4" s="1"/>
  <c r="AG36" i="4"/>
  <c r="AH36" i="4" s="1"/>
  <c r="AI36" i="4" s="1"/>
  <c r="AG37" i="4"/>
  <c r="AH37" i="4" s="1"/>
  <c r="AI37" i="4" s="1"/>
  <c r="AG38" i="4"/>
  <c r="AH38" i="4" s="1"/>
  <c r="AI38" i="4" s="1"/>
  <c r="AG39" i="4"/>
  <c r="AH39" i="4" s="1"/>
  <c r="AI39" i="4" s="1"/>
  <c r="AG40" i="4"/>
  <c r="AH40" i="4" s="1"/>
  <c r="AI40" i="4" s="1"/>
  <c r="AG41" i="4"/>
  <c r="AH41" i="4" s="1"/>
  <c r="AI41" i="4" s="1"/>
  <c r="AG42" i="4"/>
  <c r="AH42" i="4" s="1"/>
  <c r="AI42" i="4" s="1"/>
  <c r="AG43" i="4"/>
  <c r="AH43" i="4" s="1"/>
  <c r="AI43" i="4" s="1"/>
  <c r="AG44" i="4"/>
  <c r="AH44" i="4" s="1"/>
  <c r="AI44" i="4" s="1"/>
  <c r="AG45" i="4"/>
  <c r="AH45" i="4" s="1"/>
  <c r="AI45" i="4" s="1"/>
  <c r="AG46" i="4"/>
  <c r="AH46" i="4" s="1"/>
  <c r="AI46" i="4" s="1"/>
  <c r="AG47" i="4"/>
  <c r="AH47" i="4" s="1"/>
  <c r="AI47" i="4" s="1"/>
  <c r="AG48" i="4"/>
  <c r="AH48" i="4" s="1"/>
  <c r="AI48" i="4" s="1"/>
  <c r="AG49" i="4"/>
  <c r="AH49" i="4" s="1"/>
  <c r="AI49" i="4" s="1"/>
  <c r="AG50" i="4"/>
  <c r="AH50" i="4" s="1"/>
  <c r="AI50" i="4" s="1"/>
  <c r="AG51" i="4"/>
  <c r="AH51" i="4" s="1"/>
  <c r="AI51" i="4" s="1"/>
  <c r="AG52" i="4"/>
  <c r="AH52" i="4" s="1"/>
  <c r="AI52" i="4" s="1"/>
  <c r="AG5" i="4"/>
  <c r="AH5" i="4" s="1"/>
  <c r="AI5" i="4" s="1"/>
  <c r="AE4" i="4"/>
  <c r="AF4" i="4" s="1"/>
  <c r="AD5" i="4"/>
  <c r="AD6" i="4" s="1"/>
  <c r="AE6" i="4" s="1"/>
  <c r="AF6" i="4" s="1"/>
  <c r="AB4" i="4"/>
  <c r="AC4" i="4" s="1"/>
  <c r="AA5" i="4"/>
  <c r="AB5" i="4" s="1"/>
  <c r="AC5" i="4" s="1"/>
  <c r="Y4" i="4"/>
  <c r="Z4" i="4" s="1"/>
  <c r="X5" i="4"/>
  <c r="Y5" i="4" s="1"/>
  <c r="Z5" i="4" s="1"/>
  <c r="V4" i="4"/>
  <c r="W4" i="4" s="1"/>
  <c r="S4" i="4"/>
  <c r="T4" i="4" s="1"/>
  <c r="P4" i="4"/>
  <c r="Q4" i="4" s="1"/>
  <c r="M4" i="4"/>
  <c r="N4" i="4" s="1"/>
  <c r="L5" i="4"/>
  <c r="AM7" i="4" l="1"/>
  <c r="AN7" i="4" s="1"/>
  <c r="AP7" i="4"/>
  <c r="AI53" i="4"/>
  <c r="AA6" i="4"/>
  <c r="AB6" i="4" s="1"/>
  <c r="AC6" i="4" s="1"/>
  <c r="AE5" i="4"/>
  <c r="AF5" i="4" s="1"/>
  <c r="AD7" i="4"/>
  <c r="AD8" i="4" s="1"/>
  <c r="AE8" i="4" s="1"/>
  <c r="AF8" i="4" s="1"/>
  <c r="C6" i="4"/>
  <c r="M5" i="4"/>
  <c r="N5" i="4" s="1"/>
  <c r="L6" i="4"/>
  <c r="I4" i="4"/>
  <c r="J4" i="4" s="1"/>
  <c r="K4" i="4" s="1"/>
  <c r="F4" i="4"/>
  <c r="U5" i="4" s="1"/>
  <c r="AD9" i="4" l="1"/>
  <c r="AE9" i="4" s="1"/>
  <c r="AF9" i="4" s="1"/>
  <c r="AE7" i="4"/>
  <c r="AF7" i="4" s="1"/>
  <c r="AM8" i="4"/>
  <c r="AN8" i="4" s="1"/>
  <c r="AP8" i="4"/>
  <c r="I5" i="4"/>
  <c r="J5" i="4" s="1"/>
  <c r="K5" i="4" s="1"/>
  <c r="G4" i="4"/>
  <c r="H4" i="4" s="1"/>
  <c r="D6" i="4"/>
  <c r="E6" i="4" s="1"/>
  <c r="C7" i="4"/>
  <c r="R5" i="4"/>
  <c r="S5" i="4" s="1"/>
  <c r="T5" i="4" s="1"/>
  <c r="O5" i="4"/>
  <c r="P5" i="4" s="1"/>
  <c r="Q5" i="4" s="1"/>
  <c r="AD10" i="4"/>
  <c r="F5" i="4"/>
  <c r="U6" i="4" s="1"/>
  <c r="M6" i="4"/>
  <c r="N6" i="4" s="1"/>
  <c r="L7" i="4"/>
  <c r="D20" i="1"/>
  <c r="M8" i="1"/>
  <c r="M7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25" i="1"/>
  <c r="D24" i="1"/>
  <c r="D23" i="1"/>
  <c r="D21" i="1"/>
  <c r="D22" i="1" s="1"/>
  <c r="D19" i="1"/>
  <c r="D18" i="1"/>
  <c r="D17" i="1"/>
  <c r="D16" i="1"/>
  <c r="D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I6" i="4" l="1"/>
  <c r="J6" i="4" s="1"/>
  <c r="K6" i="4" s="1"/>
  <c r="AM9" i="4"/>
  <c r="AN9" i="4" s="1"/>
  <c r="AP9" i="4"/>
  <c r="C8" i="4"/>
  <c r="D7" i="4"/>
  <c r="E7" i="4" s="1"/>
  <c r="R6" i="4"/>
  <c r="S6" i="4" s="1"/>
  <c r="T6" i="4" s="1"/>
  <c r="O6" i="4"/>
  <c r="P6" i="4" s="1"/>
  <c r="Q6" i="4" s="1"/>
  <c r="G5" i="4"/>
  <c r="H5" i="4" s="1"/>
  <c r="F6" i="4"/>
  <c r="U7" i="4" s="1"/>
  <c r="M7" i="4"/>
  <c r="N7" i="4" s="1"/>
  <c r="L8" i="4"/>
  <c r="AD11" i="4"/>
  <c r="AE10" i="4"/>
  <c r="AF10" i="4" s="1"/>
  <c r="V5" i="4"/>
  <c r="W5" i="4" s="1"/>
  <c r="X6" i="4"/>
  <c r="I7" i="4"/>
  <c r="AM10" i="4" l="1"/>
  <c r="AN10" i="4" s="1"/>
  <c r="AP10" i="4"/>
  <c r="C9" i="4"/>
  <c r="D8" i="4"/>
  <c r="E8" i="4" s="1"/>
  <c r="Y6" i="4"/>
  <c r="Z6" i="4" s="1"/>
  <c r="AA7" i="4"/>
  <c r="AB7" i="4" s="1"/>
  <c r="AC7" i="4" s="1"/>
  <c r="L9" i="4"/>
  <c r="M8" i="4"/>
  <c r="N8" i="4" s="1"/>
  <c r="I8" i="4"/>
  <c r="J7" i="4"/>
  <c r="K7" i="4" s="1"/>
  <c r="F7" i="4"/>
  <c r="U8" i="4" s="1"/>
  <c r="R7" i="4"/>
  <c r="S7" i="4" s="1"/>
  <c r="T7" i="4" s="1"/>
  <c r="O7" i="4"/>
  <c r="P7" i="4" s="1"/>
  <c r="Q7" i="4" s="1"/>
  <c r="G6" i="4"/>
  <c r="H6" i="4" s="1"/>
  <c r="X7" i="4"/>
  <c r="V6" i="4"/>
  <c r="W6" i="4" s="1"/>
  <c r="AD12" i="4"/>
  <c r="AE11" i="4"/>
  <c r="AF11" i="4" s="1"/>
  <c r="AM11" i="4" l="1"/>
  <c r="AN11" i="4" s="1"/>
  <c r="AP11" i="4"/>
  <c r="C10" i="4"/>
  <c r="D9" i="4"/>
  <c r="E9" i="4" s="1"/>
  <c r="F8" i="4"/>
  <c r="U9" i="4" s="1"/>
  <c r="R8" i="4"/>
  <c r="S8" i="4" s="1"/>
  <c r="T8" i="4" s="1"/>
  <c r="G7" i="4"/>
  <c r="H7" i="4" s="1"/>
  <c r="O8" i="4"/>
  <c r="P8" i="4" s="1"/>
  <c r="Q8" i="4" s="1"/>
  <c r="M9" i="4"/>
  <c r="N9" i="4" s="1"/>
  <c r="L10" i="4"/>
  <c r="AD13" i="4"/>
  <c r="AE12" i="4"/>
  <c r="AF12" i="4" s="1"/>
  <c r="X8" i="4"/>
  <c r="V7" i="4"/>
  <c r="W7" i="4" s="1"/>
  <c r="I9" i="4"/>
  <c r="J8" i="4"/>
  <c r="K8" i="4" s="1"/>
  <c r="AA8" i="4"/>
  <c r="AB8" i="4" s="1"/>
  <c r="AC8" i="4" s="1"/>
  <c r="Y7" i="4"/>
  <c r="Z7" i="4" s="1"/>
  <c r="AM12" i="4" l="1"/>
  <c r="AN12" i="4" s="1"/>
  <c r="AP12" i="4"/>
  <c r="C11" i="4"/>
  <c r="D10" i="4"/>
  <c r="E10" i="4" s="1"/>
  <c r="L11" i="4"/>
  <c r="M10" i="4"/>
  <c r="N10" i="4" s="1"/>
  <c r="X9" i="4"/>
  <c r="V8" i="4"/>
  <c r="W8" i="4" s="1"/>
  <c r="AA9" i="4"/>
  <c r="AB9" i="4" s="1"/>
  <c r="AC9" i="4" s="1"/>
  <c r="Y8" i="4"/>
  <c r="Z8" i="4" s="1"/>
  <c r="O9" i="4"/>
  <c r="P9" i="4" s="1"/>
  <c r="Q9" i="4" s="1"/>
  <c r="R9" i="4"/>
  <c r="S9" i="4" s="1"/>
  <c r="T9" i="4" s="1"/>
  <c r="F9" i="4"/>
  <c r="U10" i="4" s="1"/>
  <c r="G8" i="4"/>
  <c r="H8" i="4" s="1"/>
  <c r="I10" i="4"/>
  <c r="J9" i="4"/>
  <c r="K9" i="4" s="1"/>
  <c r="AD14" i="4"/>
  <c r="AE13" i="4"/>
  <c r="AF13" i="4" s="1"/>
  <c r="AM13" i="4" l="1"/>
  <c r="AN13" i="4" s="1"/>
  <c r="AP13" i="4"/>
  <c r="C12" i="4"/>
  <c r="D11" i="4"/>
  <c r="E11" i="4" s="1"/>
  <c r="X10" i="4"/>
  <c r="V9" i="4"/>
  <c r="W9" i="4" s="1"/>
  <c r="AA10" i="4"/>
  <c r="AB10" i="4" s="1"/>
  <c r="AC10" i="4" s="1"/>
  <c r="Y9" i="4"/>
  <c r="Z9" i="4" s="1"/>
  <c r="AD15" i="4"/>
  <c r="AE14" i="4"/>
  <c r="AF14" i="4" s="1"/>
  <c r="F10" i="4"/>
  <c r="U11" i="4" s="1"/>
  <c r="G9" i="4"/>
  <c r="H9" i="4" s="1"/>
  <c r="R10" i="4"/>
  <c r="S10" i="4" s="1"/>
  <c r="T10" i="4" s="1"/>
  <c r="O10" i="4"/>
  <c r="P10" i="4" s="1"/>
  <c r="Q10" i="4" s="1"/>
  <c r="M11" i="4"/>
  <c r="N11" i="4" s="1"/>
  <c r="L12" i="4"/>
  <c r="I11" i="4"/>
  <c r="J10" i="4"/>
  <c r="K10" i="4" s="1"/>
  <c r="AM14" i="4" l="1"/>
  <c r="AN14" i="4" s="1"/>
  <c r="AP14" i="4"/>
  <c r="C13" i="4"/>
  <c r="D12" i="4"/>
  <c r="E12" i="4" s="1"/>
  <c r="F11" i="4"/>
  <c r="U12" i="4" s="1"/>
  <c r="G10" i="4"/>
  <c r="H10" i="4" s="1"/>
  <c r="R11" i="4"/>
  <c r="S11" i="4" s="1"/>
  <c r="T11" i="4" s="1"/>
  <c r="O11" i="4"/>
  <c r="P11" i="4" s="1"/>
  <c r="Q11" i="4" s="1"/>
  <c r="I12" i="4"/>
  <c r="J11" i="4"/>
  <c r="K11" i="4" s="1"/>
  <c r="V10" i="4"/>
  <c r="W10" i="4" s="1"/>
  <c r="X11" i="4"/>
  <c r="M12" i="4"/>
  <c r="N12" i="4" s="1"/>
  <c r="L13" i="4"/>
  <c r="AD16" i="4"/>
  <c r="AE15" i="4"/>
  <c r="AF15" i="4" s="1"/>
  <c r="AA11" i="4"/>
  <c r="AB11" i="4" s="1"/>
  <c r="AC11" i="4" s="1"/>
  <c r="Y10" i="4"/>
  <c r="Z10" i="4" s="1"/>
  <c r="AM15" i="4" l="1"/>
  <c r="AN15" i="4" s="1"/>
  <c r="AP15" i="4"/>
  <c r="C14" i="4"/>
  <c r="D13" i="4"/>
  <c r="E13" i="4" s="1"/>
  <c r="M13" i="4"/>
  <c r="N13" i="4" s="1"/>
  <c r="L14" i="4"/>
  <c r="X12" i="4"/>
  <c r="V11" i="4"/>
  <c r="W11" i="4" s="1"/>
  <c r="I13" i="4"/>
  <c r="J12" i="4"/>
  <c r="K12" i="4" s="1"/>
  <c r="AA12" i="4"/>
  <c r="AB12" i="4" s="1"/>
  <c r="AC12" i="4" s="1"/>
  <c r="Y11" i="4"/>
  <c r="Z11" i="4" s="1"/>
  <c r="R12" i="4"/>
  <c r="S12" i="4" s="1"/>
  <c r="T12" i="4" s="1"/>
  <c r="O12" i="4"/>
  <c r="P12" i="4" s="1"/>
  <c r="Q12" i="4" s="1"/>
  <c r="F12" i="4"/>
  <c r="U13" i="4" s="1"/>
  <c r="G11" i="4"/>
  <c r="H11" i="4" s="1"/>
  <c r="AD17" i="4"/>
  <c r="AE16" i="4"/>
  <c r="AF16" i="4" s="1"/>
  <c r="AM16" i="4" l="1"/>
  <c r="AN16" i="4" s="1"/>
  <c r="AP16" i="4"/>
  <c r="C15" i="4"/>
  <c r="D14" i="4"/>
  <c r="E14" i="4" s="1"/>
  <c r="F13" i="4"/>
  <c r="U14" i="4" s="1"/>
  <c r="G12" i="4"/>
  <c r="H12" i="4" s="1"/>
  <c r="O13" i="4"/>
  <c r="P13" i="4" s="1"/>
  <c r="Q13" i="4" s="1"/>
  <c r="R13" i="4"/>
  <c r="S13" i="4" s="1"/>
  <c r="T13" i="4" s="1"/>
  <c r="AA13" i="4"/>
  <c r="AB13" i="4" s="1"/>
  <c r="AC13" i="4" s="1"/>
  <c r="Y12" i="4"/>
  <c r="Z12" i="4" s="1"/>
  <c r="L15" i="4"/>
  <c r="M14" i="4"/>
  <c r="N14" i="4" s="1"/>
  <c r="X13" i="4"/>
  <c r="V12" i="4"/>
  <c r="W12" i="4" s="1"/>
  <c r="AD18" i="4"/>
  <c r="AE17" i="4"/>
  <c r="AF17" i="4" s="1"/>
  <c r="I14" i="4"/>
  <c r="J13" i="4"/>
  <c r="K13" i="4" s="1"/>
  <c r="AM17" i="4" l="1"/>
  <c r="AN17" i="4" s="1"/>
  <c r="AP17" i="4"/>
  <c r="C16" i="4"/>
  <c r="D15" i="4"/>
  <c r="E15" i="4" s="1"/>
  <c r="I15" i="4"/>
  <c r="J14" i="4"/>
  <c r="K14" i="4" s="1"/>
  <c r="AA14" i="4"/>
  <c r="AB14" i="4" s="1"/>
  <c r="AC14" i="4" s="1"/>
  <c r="Y13" i="4"/>
  <c r="Z13" i="4" s="1"/>
  <c r="F14" i="4"/>
  <c r="U15" i="4" s="1"/>
  <c r="G13" i="4"/>
  <c r="H13" i="4" s="1"/>
  <c r="R14" i="4"/>
  <c r="S14" i="4" s="1"/>
  <c r="T14" i="4" s="1"/>
  <c r="O14" i="4"/>
  <c r="P14" i="4" s="1"/>
  <c r="Q14" i="4" s="1"/>
  <c r="AD19" i="4"/>
  <c r="AE18" i="4"/>
  <c r="AF18" i="4" s="1"/>
  <c r="L16" i="4"/>
  <c r="M15" i="4"/>
  <c r="N15" i="4" s="1"/>
  <c r="X14" i="4"/>
  <c r="V13" i="4"/>
  <c r="W13" i="4" s="1"/>
  <c r="AM18" i="4" l="1"/>
  <c r="AN18" i="4" s="1"/>
  <c r="AP18" i="4"/>
  <c r="C17" i="4"/>
  <c r="D16" i="4"/>
  <c r="E16" i="4" s="1"/>
  <c r="Y14" i="4"/>
  <c r="Z14" i="4" s="1"/>
  <c r="AA15" i="4"/>
  <c r="AB15" i="4" s="1"/>
  <c r="AC15" i="4" s="1"/>
  <c r="AD20" i="4"/>
  <c r="AE19" i="4"/>
  <c r="AF19" i="4" s="1"/>
  <c r="G14" i="4"/>
  <c r="H14" i="4" s="1"/>
  <c r="R15" i="4"/>
  <c r="S15" i="4" s="1"/>
  <c r="T15" i="4" s="1"/>
  <c r="O15" i="4"/>
  <c r="P15" i="4" s="1"/>
  <c r="Q15" i="4" s="1"/>
  <c r="F15" i="4"/>
  <c r="U16" i="4" s="1"/>
  <c r="I16" i="4"/>
  <c r="J15" i="4"/>
  <c r="K15" i="4" s="1"/>
  <c r="L17" i="4"/>
  <c r="M16" i="4"/>
  <c r="N16" i="4" s="1"/>
  <c r="X15" i="4"/>
  <c r="V14" i="4"/>
  <c r="W14" i="4" s="1"/>
  <c r="AM19" i="4" l="1"/>
  <c r="AN19" i="4" s="1"/>
  <c r="AP19" i="4"/>
  <c r="C18" i="4"/>
  <c r="D17" i="4"/>
  <c r="E17" i="4" s="1"/>
  <c r="AD21" i="4"/>
  <c r="AE20" i="4"/>
  <c r="AF20" i="4" s="1"/>
  <c r="Y15" i="4"/>
  <c r="Z15" i="4" s="1"/>
  <c r="AA16" i="4"/>
  <c r="AB16" i="4" s="1"/>
  <c r="AC16" i="4" s="1"/>
  <c r="I17" i="4"/>
  <c r="J16" i="4"/>
  <c r="K16" i="4" s="1"/>
  <c r="R16" i="4"/>
  <c r="S16" i="4" s="1"/>
  <c r="T16" i="4" s="1"/>
  <c r="F16" i="4"/>
  <c r="U17" i="4" s="1"/>
  <c r="O16" i="4"/>
  <c r="P16" i="4" s="1"/>
  <c r="Q16" i="4" s="1"/>
  <c r="G15" i="4"/>
  <c r="H15" i="4" s="1"/>
  <c r="X16" i="4"/>
  <c r="V15" i="4"/>
  <c r="W15" i="4" s="1"/>
  <c r="L18" i="4"/>
  <c r="M17" i="4"/>
  <c r="N17" i="4" s="1"/>
  <c r="AM20" i="4" l="1"/>
  <c r="AN20" i="4" s="1"/>
  <c r="AP20" i="4"/>
  <c r="C19" i="4"/>
  <c r="D18" i="4"/>
  <c r="E18" i="4" s="1"/>
  <c r="V16" i="4"/>
  <c r="W16" i="4" s="1"/>
  <c r="X17" i="4"/>
  <c r="L19" i="4"/>
  <c r="M18" i="4"/>
  <c r="N18" i="4" s="1"/>
  <c r="O17" i="4"/>
  <c r="P17" i="4" s="1"/>
  <c r="Q17" i="4" s="1"/>
  <c r="F17" i="4"/>
  <c r="U18" i="4" s="1"/>
  <c r="R17" i="4"/>
  <c r="S17" i="4" s="1"/>
  <c r="T17" i="4" s="1"/>
  <c r="G16" i="4"/>
  <c r="H16" i="4" s="1"/>
  <c r="I18" i="4"/>
  <c r="J17" i="4"/>
  <c r="K17" i="4" s="1"/>
  <c r="AD22" i="4"/>
  <c r="AE21" i="4"/>
  <c r="AF21" i="4" s="1"/>
  <c r="AA17" i="4"/>
  <c r="AB17" i="4" s="1"/>
  <c r="AC17" i="4" s="1"/>
  <c r="Y16" i="4"/>
  <c r="Z16" i="4" s="1"/>
  <c r="AM21" i="4" l="1"/>
  <c r="AN21" i="4" s="1"/>
  <c r="AP21" i="4"/>
  <c r="C20" i="4"/>
  <c r="D19" i="4"/>
  <c r="E19" i="4" s="1"/>
  <c r="X18" i="4"/>
  <c r="V17" i="4"/>
  <c r="W17" i="4" s="1"/>
  <c r="M19" i="4"/>
  <c r="N19" i="4" s="1"/>
  <c r="L20" i="4"/>
  <c r="I19" i="4"/>
  <c r="J18" i="4"/>
  <c r="K18" i="4" s="1"/>
  <c r="O18" i="4"/>
  <c r="P18" i="4" s="1"/>
  <c r="Q18" i="4" s="1"/>
  <c r="G17" i="4"/>
  <c r="H17" i="4" s="1"/>
  <c r="R18" i="4"/>
  <c r="S18" i="4" s="1"/>
  <c r="T18" i="4" s="1"/>
  <c r="F18" i="4"/>
  <c r="U19" i="4" s="1"/>
  <c r="AA18" i="4"/>
  <c r="AB18" i="4" s="1"/>
  <c r="AC18" i="4" s="1"/>
  <c r="Y17" i="4"/>
  <c r="Z17" i="4" s="1"/>
  <c r="AD23" i="4"/>
  <c r="AE22" i="4"/>
  <c r="AF22" i="4" s="1"/>
  <c r="AM22" i="4" l="1"/>
  <c r="AN22" i="4" s="1"/>
  <c r="AP22" i="4"/>
  <c r="C21" i="4"/>
  <c r="D20" i="4"/>
  <c r="E20" i="4" s="1"/>
  <c r="X19" i="4"/>
  <c r="V18" i="4"/>
  <c r="W18" i="4" s="1"/>
  <c r="AD24" i="4"/>
  <c r="AE23" i="4"/>
  <c r="AF23" i="4" s="1"/>
  <c r="F19" i="4"/>
  <c r="U20" i="4" s="1"/>
  <c r="G18" i="4"/>
  <c r="H18" i="4" s="1"/>
  <c r="O19" i="4"/>
  <c r="P19" i="4" s="1"/>
  <c r="Q19" i="4" s="1"/>
  <c r="R19" i="4"/>
  <c r="S19" i="4" s="1"/>
  <c r="T19" i="4" s="1"/>
  <c r="I20" i="4"/>
  <c r="J19" i="4"/>
  <c r="K19" i="4" s="1"/>
  <c r="AA19" i="4"/>
  <c r="AB19" i="4" s="1"/>
  <c r="AC19" i="4" s="1"/>
  <c r="Y18" i="4"/>
  <c r="Z18" i="4" s="1"/>
  <c r="L21" i="4"/>
  <c r="M20" i="4"/>
  <c r="N20" i="4" s="1"/>
  <c r="AM23" i="4" l="1"/>
  <c r="AN23" i="4" s="1"/>
  <c r="AP23" i="4"/>
  <c r="C22" i="4"/>
  <c r="D21" i="4"/>
  <c r="E21" i="4" s="1"/>
  <c r="X20" i="4"/>
  <c r="V19" i="4"/>
  <c r="W19" i="4" s="1"/>
  <c r="AD25" i="4"/>
  <c r="AE24" i="4"/>
  <c r="AF24" i="4" s="1"/>
  <c r="L22" i="4"/>
  <c r="M21" i="4"/>
  <c r="N21" i="4" s="1"/>
  <c r="I21" i="4"/>
  <c r="J20" i="4"/>
  <c r="K20" i="4" s="1"/>
  <c r="F20" i="4"/>
  <c r="U21" i="4" s="1"/>
  <c r="G19" i="4"/>
  <c r="H19" i="4" s="1"/>
  <c r="R20" i="4"/>
  <c r="S20" i="4" s="1"/>
  <c r="T20" i="4" s="1"/>
  <c r="O20" i="4"/>
  <c r="P20" i="4" s="1"/>
  <c r="Q20" i="4" s="1"/>
  <c r="AA20" i="4"/>
  <c r="AB20" i="4" s="1"/>
  <c r="AC20" i="4" s="1"/>
  <c r="Y19" i="4"/>
  <c r="Z19" i="4" s="1"/>
  <c r="AM24" i="4" l="1"/>
  <c r="AN24" i="4" s="1"/>
  <c r="AP24" i="4"/>
  <c r="C23" i="4"/>
  <c r="D22" i="4"/>
  <c r="E22" i="4" s="1"/>
  <c r="X21" i="4"/>
  <c r="V20" i="4"/>
  <c r="W20" i="4" s="1"/>
  <c r="I22" i="4"/>
  <c r="J21" i="4"/>
  <c r="K21" i="4" s="1"/>
  <c r="AD26" i="4"/>
  <c r="AE25" i="4"/>
  <c r="AF25" i="4" s="1"/>
  <c r="O21" i="4"/>
  <c r="P21" i="4" s="1"/>
  <c r="Q21" i="4" s="1"/>
  <c r="F21" i="4"/>
  <c r="U22" i="4" s="1"/>
  <c r="G20" i="4"/>
  <c r="H20" i="4" s="1"/>
  <c r="R21" i="4"/>
  <c r="S21" i="4" s="1"/>
  <c r="T21" i="4" s="1"/>
  <c r="L23" i="4"/>
  <c r="M22" i="4"/>
  <c r="N22" i="4" s="1"/>
  <c r="AA21" i="4"/>
  <c r="AB21" i="4" s="1"/>
  <c r="AC21" i="4" s="1"/>
  <c r="Y20" i="4"/>
  <c r="Z20" i="4" s="1"/>
  <c r="AM25" i="4" l="1"/>
  <c r="AN25" i="4" s="1"/>
  <c r="AP25" i="4"/>
  <c r="C24" i="4"/>
  <c r="D23" i="4"/>
  <c r="E23" i="4" s="1"/>
  <c r="I23" i="4"/>
  <c r="J22" i="4"/>
  <c r="K22" i="4" s="1"/>
  <c r="F22" i="4"/>
  <c r="U23" i="4" s="1"/>
  <c r="G21" i="4"/>
  <c r="H21" i="4" s="1"/>
  <c r="R22" i="4"/>
  <c r="S22" i="4" s="1"/>
  <c r="T22" i="4" s="1"/>
  <c r="O22" i="4"/>
  <c r="P22" i="4" s="1"/>
  <c r="Q22" i="4" s="1"/>
  <c r="AD27" i="4"/>
  <c r="AE26" i="4"/>
  <c r="AF26" i="4" s="1"/>
  <c r="AA22" i="4"/>
  <c r="AB22" i="4" s="1"/>
  <c r="AC22" i="4" s="1"/>
  <c r="Y21" i="4"/>
  <c r="Z21" i="4" s="1"/>
  <c r="L24" i="4"/>
  <c r="M23" i="4"/>
  <c r="N23" i="4" s="1"/>
  <c r="V21" i="4"/>
  <c r="W21" i="4" s="1"/>
  <c r="X22" i="4"/>
  <c r="AM26" i="4" l="1"/>
  <c r="AN26" i="4" s="1"/>
  <c r="AP26" i="4"/>
  <c r="C25" i="4"/>
  <c r="D24" i="4"/>
  <c r="E24" i="4" s="1"/>
  <c r="AA23" i="4"/>
  <c r="AB23" i="4" s="1"/>
  <c r="AC23" i="4" s="1"/>
  <c r="Y22" i="4"/>
  <c r="Z22" i="4" s="1"/>
  <c r="X23" i="4"/>
  <c r="V22" i="4"/>
  <c r="W22" i="4" s="1"/>
  <c r="M24" i="4"/>
  <c r="N24" i="4" s="1"/>
  <c r="L25" i="4"/>
  <c r="AD28" i="4"/>
  <c r="AE27" i="4"/>
  <c r="AF27" i="4" s="1"/>
  <c r="O23" i="4"/>
  <c r="P23" i="4" s="1"/>
  <c r="Q23" i="4" s="1"/>
  <c r="R23" i="4"/>
  <c r="S23" i="4" s="1"/>
  <c r="T23" i="4" s="1"/>
  <c r="F23" i="4"/>
  <c r="U24" i="4" s="1"/>
  <c r="G22" i="4"/>
  <c r="H22" i="4" s="1"/>
  <c r="I24" i="4"/>
  <c r="J23" i="4"/>
  <c r="K23" i="4" s="1"/>
  <c r="AM27" i="4" l="1"/>
  <c r="AN27" i="4" s="1"/>
  <c r="AP27" i="4"/>
  <c r="C26" i="4"/>
  <c r="D25" i="4"/>
  <c r="E25" i="4" s="1"/>
  <c r="F24" i="4"/>
  <c r="U25" i="4" s="1"/>
  <c r="G23" i="4"/>
  <c r="H23" i="4" s="1"/>
  <c r="O24" i="4"/>
  <c r="P24" i="4" s="1"/>
  <c r="Q24" i="4" s="1"/>
  <c r="R24" i="4"/>
  <c r="S24" i="4" s="1"/>
  <c r="T24" i="4" s="1"/>
  <c r="AD29" i="4"/>
  <c r="AE28" i="4"/>
  <c r="AF28" i="4" s="1"/>
  <c r="AA24" i="4"/>
  <c r="AB24" i="4" s="1"/>
  <c r="AC24" i="4" s="1"/>
  <c r="Y23" i="4"/>
  <c r="Z23" i="4" s="1"/>
  <c r="I25" i="4"/>
  <c r="J24" i="4"/>
  <c r="K24" i="4" s="1"/>
  <c r="L26" i="4"/>
  <c r="M25" i="4"/>
  <c r="N25" i="4" s="1"/>
  <c r="X24" i="4"/>
  <c r="V23" i="4"/>
  <c r="W23" i="4" s="1"/>
  <c r="AM28" i="4" l="1"/>
  <c r="AN28" i="4" s="1"/>
  <c r="AP28" i="4"/>
  <c r="C27" i="4"/>
  <c r="D26" i="4"/>
  <c r="E26" i="4" s="1"/>
  <c r="X25" i="4"/>
  <c r="V24" i="4"/>
  <c r="W24" i="4" s="1"/>
  <c r="AA25" i="4"/>
  <c r="AB25" i="4" s="1"/>
  <c r="AC25" i="4" s="1"/>
  <c r="Y24" i="4"/>
  <c r="Z24" i="4" s="1"/>
  <c r="I26" i="4"/>
  <c r="J25" i="4"/>
  <c r="K25" i="4" s="1"/>
  <c r="AD30" i="4"/>
  <c r="AE29" i="4"/>
  <c r="AF29" i="4" s="1"/>
  <c r="F25" i="4"/>
  <c r="U26" i="4" s="1"/>
  <c r="G24" i="4"/>
  <c r="H24" i="4" s="1"/>
  <c r="O25" i="4"/>
  <c r="P25" i="4" s="1"/>
  <c r="Q25" i="4" s="1"/>
  <c r="R25" i="4"/>
  <c r="S25" i="4" s="1"/>
  <c r="T25" i="4" s="1"/>
  <c r="L27" i="4"/>
  <c r="M26" i="4"/>
  <c r="N26" i="4" s="1"/>
  <c r="AM29" i="4" l="1"/>
  <c r="AN29" i="4" s="1"/>
  <c r="AP29" i="4"/>
  <c r="C28" i="4"/>
  <c r="D27" i="4"/>
  <c r="E27" i="4" s="1"/>
  <c r="V25" i="4"/>
  <c r="W25" i="4" s="1"/>
  <c r="X26" i="4"/>
  <c r="AD31" i="4"/>
  <c r="AE30" i="4"/>
  <c r="AF30" i="4" s="1"/>
  <c r="L28" i="4"/>
  <c r="M27" i="4"/>
  <c r="N27" i="4" s="1"/>
  <c r="O26" i="4"/>
  <c r="P26" i="4" s="1"/>
  <c r="Q26" i="4" s="1"/>
  <c r="F26" i="4"/>
  <c r="U27" i="4" s="1"/>
  <c r="G25" i="4"/>
  <c r="H25" i="4" s="1"/>
  <c r="R26" i="4"/>
  <c r="S26" i="4" s="1"/>
  <c r="T26" i="4" s="1"/>
  <c r="I27" i="4"/>
  <c r="J26" i="4"/>
  <c r="K26" i="4" s="1"/>
  <c r="AA26" i="4"/>
  <c r="AB26" i="4" s="1"/>
  <c r="AC26" i="4" s="1"/>
  <c r="Y25" i="4"/>
  <c r="Z25" i="4" s="1"/>
  <c r="AM30" i="4" l="1"/>
  <c r="AN30" i="4" s="1"/>
  <c r="AP30" i="4"/>
  <c r="C29" i="4"/>
  <c r="D28" i="4"/>
  <c r="E28" i="4" s="1"/>
  <c r="V26" i="4"/>
  <c r="W26" i="4" s="1"/>
  <c r="X27" i="4"/>
  <c r="AD32" i="4"/>
  <c r="AE31" i="4"/>
  <c r="AF31" i="4" s="1"/>
  <c r="AA27" i="4"/>
  <c r="AB27" i="4" s="1"/>
  <c r="AC27" i="4" s="1"/>
  <c r="Y26" i="4"/>
  <c r="Z26" i="4" s="1"/>
  <c r="F27" i="4"/>
  <c r="U28" i="4" s="1"/>
  <c r="G26" i="4"/>
  <c r="H26" i="4" s="1"/>
  <c r="O27" i="4"/>
  <c r="P27" i="4" s="1"/>
  <c r="Q27" i="4" s="1"/>
  <c r="R27" i="4"/>
  <c r="S27" i="4" s="1"/>
  <c r="T27" i="4" s="1"/>
  <c r="L29" i="4"/>
  <c r="M28" i="4"/>
  <c r="N28" i="4" s="1"/>
  <c r="I28" i="4"/>
  <c r="J27" i="4"/>
  <c r="K27" i="4" s="1"/>
  <c r="AM31" i="4" l="1"/>
  <c r="AN31" i="4" s="1"/>
  <c r="AP31" i="4"/>
  <c r="C30" i="4"/>
  <c r="D29" i="4"/>
  <c r="E29" i="4" s="1"/>
  <c r="F28" i="4"/>
  <c r="U29" i="4" s="1"/>
  <c r="G27" i="4"/>
  <c r="H27" i="4" s="1"/>
  <c r="O28" i="4"/>
  <c r="P28" i="4" s="1"/>
  <c r="Q28" i="4" s="1"/>
  <c r="R28" i="4"/>
  <c r="S28" i="4" s="1"/>
  <c r="T28" i="4" s="1"/>
  <c r="AD33" i="4"/>
  <c r="AE32" i="4"/>
  <c r="AF32" i="4" s="1"/>
  <c r="I29" i="4"/>
  <c r="J28" i="4"/>
  <c r="K28" i="4" s="1"/>
  <c r="AA28" i="4"/>
  <c r="AB28" i="4" s="1"/>
  <c r="AC28" i="4" s="1"/>
  <c r="Y27" i="4"/>
  <c r="Z27" i="4" s="1"/>
  <c r="X28" i="4"/>
  <c r="V27" i="4"/>
  <c r="W27" i="4" s="1"/>
  <c r="L30" i="4"/>
  <c r="M29" i="4"/>
  <c r="N29" i="4" s="1"/>
  <c r="AM32" i="4" l="1"/>
  <c r="AN32" i="4" s="1"/>
  <c r="AP32" i="4"/>
  <c r="C31" i="4"/>
  <c r="D30" i="4"/>
  <c r="E30" i="4" s="1"/>
  <c r="X29" i="4"/>
  <c r="V28" i="4"/>
  <c r="W28" i="4" s="1"/>
  <c r="AD34" i="4"/>
  <c r="AE33" i="4"/>
  <c r="AF33" i="4" s="1"/>
  <c r="AA29" i="4"/>
  <c r="AB29" i="4" s="1"/>
  <c r="AC29" i="4" s="1"/>
  <c r="Y28" i="4"/>
  <c r="Z28" i="4" s="1"/>
  <c r="I30" i="4"/>
  <c r="J29" i="4"/>
  <c r="K29" i="4" s="1"/>
  <c r="L31" i="4"/>
  <c r="M30" i="4"/>
  <c r="N30" i="4" s="1"/>
  <c r="F29" i="4"/>
  <c r="U30" i="4" s="1"/>
  <c r="G28" i="4"/>
  <c r="H28" i="4" s="1"/>
  <c r="O29" i="4"/>
  <c r="P29" i="4" s="1"/>
  <c r="Q29" i="4" s="1"/>
  <c r="R29" i="4"/>
  <c r="S29" i="4" s="1"/>
  <c r="T29" i="4" s="1"/>
  <c r="AM33" i="4" l="1"/>
  <c r="AN33" i="4" s="1"/>
  <c r="AP33" i="4"/>
  <c r="C32" i="4"/>
  <c r="D31" i="4"/>
  <c r="E31" i="4" s="1"/>
  <c r="R30" i="4"/>
  <c r="S30" i="4" s="1"/>
  <c r="T30" i="4" s="1"/>
  <c r="O30" i="4"/>
  <c r="P30" i="4" s="1"/>
  <c r="Q30" i="4" s="1"/>
  <c r="F30" i="4"/>
  <c r="U31" i="4" s="1"/>
  <c r="G29" i="4"/>
  <c r="H29" i="4" s="1"/>
  <c r="I31" i="4"/>
  <c r="J30" i="4"/>
  <c r="K30" i="4" s="1"/>
  <c r="AD35" i="4"/>
  <c r="AE34" i="4"/>
  <c r="AF34" i="4" s="1"/>
  <c r="V29" i="4"/>
  <c r="W29" i="4" s="1"/>
  <c r="X30" i="4"/>
  <c r="L32" i="4"/>
  <c r="M31" i="4"/>
  <c r="N31" i="4" s="1"/>
  <c r="AA30" i="4"/>
  <c r="AB30" i="4" s="1"/>
  <c r="AC30" i="4" s="1"/>
  <c r="Y29" i="4"/>
  <c r="Z29" i="4" s="1"/>
  <c r="AM34" i="4" l="1"/>
  <c r="AN34" i="4" s="1"/>
  <c r="AP34" i="4"/>
  <c r="C33" i="4"/>
  <c r="D32" i="4"/>
  <c r="E32" i="4" s="1"/>
  <c r="Y30" i="4"/>
  <c r="Z30" i="4" s="1"/>
  <c r="AA31" i="4"/>
  <c r="AB31" i="4" s="1"/>
  <c r="AC31" i="4" s="1"/>
  <c r="R31" i="4"/>
  <c r="S31" i="4" s="1"/>
  <c r="T31" i="4" s="1"/>
  <c r="O31" i="4"/>
  <c r="P31" i="4" s="1"/>
  <c r="Q31" i="4" s="1"/>
  <c r="F31" i="4"/>
  <c r="U32" i="4" s="1"/>
  <c r="G30" i="4"/>
  <c r="H30" i="4" s="1"/>
  <c r="I32" i="4"/>
  <c r="J31" i="4"/>
  <c r="K31" i="4" s="1"/>
  <c r="X31" i="4"/>
  <c r="V30" i="4"/>
  <c r="W30" i="4" s="1"/>
  <c r="L33" i="4"/>
  <c r="M32" i="4"/>
  <c r="N32" i="4" s="1"/>
  <c r="AD36" i="4"/>
  <c r="AE35" i="4"/>
  <c r="AF35" i="4" s="1"/>
  <c r="AM35" i="4" l="1"/>
  <c r="AN35" i="4" s="1"/>
  <c r="AP35" i="4"/>
  <c r="C34" i="4"/>
  <c r="D33" i="4"/>
  <c r="E33" i="4" s="1"/>
  <c r="X32" i="4"/>
  <c r="V31" i="4"/>
  <c r="W31" i="4" s="1"/>
  <c r="AD37" i="4"/>
  <c r="AE36" i="4"/>
  <c r="AF36" i="4" s="1"/>
  <c r="Y31" i="4"/>
  <c r="Z31" i="4" s="1"/>
  <c r="AA32" i="4"/>
  <c r="AB32" i="4" s="1"/>
  <c r="AC32" i="4" s="1"/>
  <c r="F32" i="4"/>
  <c r="U33" i="4" s="1"/>
  <c r="G31" i="4"/>
  <c r="H31" i="4" s="1"/>
  <c r="O32" i="4"/>
  <c r="P32" i="4" s="1"/>
  <c r="Q32" i="4" s="1"/>
  <c r="R32" i="4"/>
  <c r="S32" i="4" s="1"/>
  <c r="T32" i="4" s="1"/>
  <c r="M33" i="4"/>
  <c r="N33" i="4" s="1"/>
  <c r="L34" i="4"/>
  <c r="I33" i="4"/>
  <c r="J32" i="4"/>
  <c r="K32" i="4" s="1"/>
  <c r="AM36" i="4" l="1"/>
  <c r="AN36" i="4" s="1"/>
  <c r="AP36" i="4"/>
  <c r="C35" i="4"/>
  <c r="D34" i="4"/>
  <c r="E34" i="4" s="1"/>
  <c r="X33" i="4"/>
  <c r="V32" i="4"/>
  <c r="W32" i="4" s="1"/>
  <c r="R33" i="4"/>
  <c r="S33" i="4" s="1"/>
  <c r="T33" i="4" s="1"/>
  <c r="F33" i="4"/>
  <c r="U34" i="4" s="1"/>
  <c r="G32" i="4"/>
  <c r="H32" i="4" s="1"/>
  <c r="O33" i="4"/>
  <c r="P33" i="4" s="1"/>
  <c r="Q33" i="4" s="1"/>
  <c r="AD38" i="4"/>
  <c r="AE37" i="4"/>
  <c r="AF37" i="4" s="1"/>
  <c r="I34" i="4"/>
  <c r="J33" i="4"/>
  <c r="K33" i="4" s="1"/>
  <c r="L35" i="4"/>
  <c r="M34" i="4"/>
  <c r="N34" i="4" s="1"/>
  <c r="AA33" i="4"/>
  <c r="AB33" i="4" s="1"/>
  <c r="AC33" i="4" s="1"/>
  <c r="Y32" i="4"/>
  <c r="Z32" i="4" s="1"/>
  <c r="AM37" i="4" l="1"/>
  <c r="AN37" i="4" s="1"/>
  <c r="AP37" i="4"/>
  <c r="C36" i="4"/>
  <c r="D35" i="4"/>
  <c r="E35" i="4" s="1"/>
  <c r="I35" i="4"/>
  <c r="J34" i="4"/>
  <c r="K34" i="4" s="1"/>
  <c r="O34" i="4"/>
  <c r="P34" i="4" s="1"/>
  <c r="Q34" i="4" s="1"/>
  <c r="F34" i="4"/>
  <c r="U35" i="4" s="1"/>
  <c r="G33" i="4"/>
  <c r="H33" i="4" s="1"/>
  <c r="R34" i="4"/>
  <c r="S34" i="4" s="1"/>
  <c r="T34" i="4" s="1"/>
  <c r="AA34" i="4"/>
  <c r="AB34" i="4" s="1"/>
  <c r="AC34" i="4" s="1"/>
  <c r="Y33" i="4"/>
  <c r="Z33" i="4" s="1"/>
  <c r="L36" i="4"/>
  <c r="M35" i="4"/>
  <c r="N35" i="4" s="1"/>
  <c r="AD39" i="4"/>
  <c r="AE38" i="4"/>
  <c r="AF38" i="4" s="1"/>
  <c r="X34" i="4"/>
  <c r="V33" i="4"/>
  <c r="W33" i="4" s="1"/>
  <c r="AM38" i="4" l="1"/>
  <c r="AN38" i="4" s="1"/>
  <c r="AP38" i="4"/>
  <c r="C37" i="4"/>
  <c r="D36" i="4"/>
  <c r="E36" i="4" s="1"/>
  <c r="AA35" i="4"/>
  <c r="AB35" i="4" s="1"/>
  <c r="AC35" i="4" s="1"/>
  <c r="Y34" i="4"/>
  <c r="Z34" i="4" s="1"/>
  <c r="L37" i="4"/>
  <c r="M36" i="4"/>
  <c r="N36" i="4" s="1"/>
  <c r="AD40" i="4"/>
  <c r="AE39" i="4"/>
  <c r="AF39" i="4" s="1"/>
  <c r="V34" i="4"/>
  <c r="W34" i="4" s="1"/>
  <c r="X35" i="4"/>
  <c r="G34" i="4"/>
  <c r="H34" i="4" s="1"/>
  <c r="R35" i="4"/>
  <c r="S35" i="4" s="1"/>
  <c r="T35" i="4" s="1"/>
  <c r="O35" i="4"/>
  <c r="P35" i="4" s="1"/>
  <c r="Q35" i="4" s="1"/>
  <c r="F35" i="4"/>
  <c r="U36" i="4" s="1"/>
  <c r="I36" i="4"/>
  <c r="J35" i="4"/>
  <c r="K35" i="4" s="1"/>
  <c r="AM39" i="4" l="1"/>
  <c r="AN39" i="4" s="1"/>
  <c r="AP39" i="4"/>
  <c r="C38" i="4"/>
  <c r="D37" i="4"/>
  <c r="E37" i="4" s="1"/>
  <c r="L38" i="4"/>
  <c r="M37" i="4"/>
  <c r="N37" i="4" s="1"/>
  <c r="I37" i="4"/>
  <c r="J36" i="4"/>
  <c r="K36" i="4" s="1"/>
  <c r="O36" i="4"/>
  <c r="P36" i="4" s="1"/>
  <c r="Q36" i="4" s="1"/>
  <c r="G35" i="4"/>
  <c r="H35" i="4" s="1"/>
  <c r="F36" i="4"/>
  <c r="U37" i="4" s="1"/>
  <c r="R36" i="4"/>
  <c r="S36" i="4" s="1"/>
  <c r="T36" i="4" s="1"/>
  <c r="X36" i="4"/>
  <c r="V35" i="4"/>
  <c r="W35" i="4" s="1"/>
  <c r="AD41" i="4"/>
  <c r="AE40" i="4"/>
  <c r="AF40" i="4" s="1"/>
  <c r="AA36" i="4"/>
  <c r="AB36" i="4" s="1"/>
  <c r="AC36" i="4" s="1"/>
  <c r="Y35" i="4"/>
  <c r="Z35" i="4" s="1"/>
  <c r="AM40" i="4" l="1"/>
  <c r="AN40" i="4" s="1"/>
  <c r="AP40" i="4"/>
  <c r="C39" i="4"/>
  <c r="D38" i="4"/>
  <c r="E38" i="4" s="1"/>
  <c r="X37" i="4"/>
  <c r="V36" i="4"/>
  <c r="W36" i="4" s="1"/>
  <c r="I38" i="4"/>
  <c r="J37" i="4"/>
  <c r="K37" i="4" s="1"/>
  <c r="Y36" i="4"/>
  <c r="Z36" i="4" s="1"/>
  <c r="AA37" i="4"/>
  <c r="AB37" i="4" s="1"/>
  <c r="AC37" i="4" s="1"/>
  <c r="M38" i="4"/>
  <c r="N38" i="4" s="1"/>
  <c r="L39" i="4"/>
  <c r="AD42" i="4"/>
  <c r="AE41" i="4"/>
  <c r="AF41" i="4" s="1"/>
  <c r="O37" i="4"/>
  <c r="P37" i="4" s="1"/>
  <c r="Q37" i="4" s="1"/>
  <c r="F37" i="4"/>
  <c r="U38" i="4" s="1"/>
  <c r="R37" i="4"/>
  <c r="S37" i="4" s="1"/>
  <c r="T37" i="4" s="1"/>
  <c r="G36" i="4"/>
  <c r="H36" i="4" s="1"/>
  <c r="AM41" i="4" l="1"/>
  <c r="AN41" i="4" s="1"/>
  <c r="AP41" i="4"/>
  <c r="C40" i="4"/>
  <c r="D39" i="4"/>
  <c r="E39" i="4" s="1"/>
  <c r="I39" i="4"/>
  <c r="J38" i="4"/>
  <c r="K38" i="4" s="1"/>
  <c r="V37" i="4"/>
  <c r="W37" i="4" s="1"/>
  <c r="X38" i="4"/>
  <c r="AD43" i="4"/>
  <c r="AE42" i="4"/>
  <c r="AF42" i="4" s="1"/>
  <c r="AA38" i="4"/>
  <c r="AB38" i="4" s="1"/>
  <c r="AC38" i="4" s="1"/>
  <c r="Y37" i="4"/>
  <c r="Z37" i="4" s="1"/>
  <c r="G37" i="4"/>
  <c r="H37" i="4" s="1"/>
  <c r="O38" i="4"/>
  <c r="P38" i="4" s="1"/>
  <c r="Q38" i="4" s="1"/>
  <c r="F38" i="4"/>
  <c r="U39" i="4" s="1"/>
  <c r="R38" i="4"/>
  <c r="S38" i="4" s="1"/>
  <c r="T38" i="4" s="1"/>
  <c r="L40" i="4"/>
  <c r="M39" i="4"/>
  <c r="N39" i="4" s="1"/>
  <c r="AM42" i="4" l="1"/>
  <c r="AN42" i="4" s="1"/>
  <c r="AP42" i="4"/>
  <c r="C41" i="4"/>
  <c r="D40" i="4"/>
  <c r="E40" i="4" s="1"/>
  <c r="L41" i="4"/>
  <c r="M40" i="4"/>
  <c r="N40" i="4" s="1"/>
  <c r="X39" i="4"/>
  <c r="V38" i="4"/>
  <c r="W38" i="4" s="1"/>
  <c r="AD44" i="4"/>
  <c r="AE43" i="4"/>
  <c r="AF43" i="4" s="1"/>
  <c r="I40" i="4"/>
  <c r="J39" i="4"/>
  <c r="K39" i="4" s="1"/>
  <c r="F39" i="4"/>
  <c r="U40" i="4" s="1"/>
  <c r="G38" i="4"/>
  <c r="H38" i="4" s="1"/>
  <c r="R39" i="4"/>
  <c r="S39" i="4" s="1"/>
  <c r="T39" i="4" s="1"/>
  <c r="O39" i="4"/>
  <c r="P39" i="4" s="1"/>
  <c r="Q39" i="4" s="1"/>
  <c r="AA39" i="4"/>
  <c r="AB39" i="4" s="1"/>
  <c r="AC39" i="4" s="1"/>
  <c r="Y38" i="4"/>
  <c r="Z38" i="4" s="1"/>
  <c r="AM43" i="4" l="1"/>
  <c r="AN43" i="4" s="1"/>
  <c r="AP43" i="4"/>
  <c r="C42" i="4"/>
  <c r="D41" i="4"/>
  <c r="E41" i="4" s="1"/>
  <c r="X40" i="4"/>
  <c r="V39" i="4"/>
  <c r="W39" i="4" s="1"/>
  <c r="I41" i="4"/>
  <c r="J40" i="4"/>
  <c r="K40" i="4" s="1"/>
  <c r="AA40" i="4"/>
  <c r="AB40" i="4" s="1"/>
  <c r="AC40" i="4" s="1"/>
  <c r="Y39" i="4"/>
  <c r="Z39" i="4" s="1"/>
  <c r="R40" i="4"/>
  <c r="S40" i="4" s="1"/>
  <c r="T40" i="4" s="1"/>
  <c r="O40" i="4"/>
  <c r="P40" i="4" s="1"/>
  <c r="Q40" i="4" s="1"/>
  <c r="F40" i="4"/>
  <c r="U41" i="4" s="1"/>
  <c r="G39" i="4"/>
  <c r="H39" i="4" s="1"/>
  <c r="AD45" i="4"/>
  <c r="AE44" i="4"/>
  <c r="AF44" i="4" s="1"/>
  <c r="M41" i="4"/>
  <c r="N41" i="4" s="1"/>
  <c r="L42" i="4"/>
  <c r="AM44" i="4" l="1"/>
  <c r="AN44" i="4" s="1"/>
  <c r="AP44" i="4"/>
  <c r="C43" i="4"/>
  <c r="D42" i="4"/>
  <c r="E42" i="4" s="1"/>
  <c r="L43" i="4"/>
  <c r="M42" i="4"/>
  <c r="N42" i="4" s="1"/>
  <c r="X41" i="4"/>
  <c r="V40" i="4"/>
  <c r="W40" i="4" s="1"/>
  <c r="I42" i="4"/>
  <c r="J41" i="4"/>
  <c r="K41" i="4" s="1"/>
  <c r="F41" i="4"/>
  <c r="U42" i="4" s="1"/>
  <c r="G40" i="4"/>
  <c r="H40" i="4" s="1"/>
  <c r="O41" i="4"/>
  <c r="P41" i="4" s="1"/>
  <c r="Q41" i="4" s="1"/>
  <c r="R41" i="4"/>
  <c r="S41" i="4" s="1"/>
  <c r="T41" i="4" s="1"/>
  <c r="AA41" i="4"/>
  <c r="AB41" i="4" s="1"/>
  <c r="AC41" i="4" s="1"/>
  <c r="Y40" i="4"/>
  <c r="Z40" i="4" s="1"/>
  <c r="AD46" i="4"/>
  <c r="AE45" i="4"/>
  <c r="AF45" i="4" s="1"/>
  <c r="AM45" i="4" l="1"/>
  <c r="AN45" i="4" s="1"/>
  <c r="AP45" i="4"/>
  <c r="C44" i="4"/>
  <c r="D43" i="4"/>
  <c r="E43" i="4" s="1"/>
  <c r="AA42" i="4"/>
  <c r="AB42" i="4" s="1"/>
  <c r="AC42" i="4" s="1"/>
  <c r="Y41" i="4"/>
  <c r="Z41" i="4" s="1"/>
  <c r="AD47" i="4"/>
  <c r="AE46" i="4"/>
  <c r="AF46" i="4" s="1"/>
  <c r="F42" i="4"/>
  <c r="U43" i="4" s="1"/>
  <c r="G41" i="4"/>
  <c r="H41" i="4" s="1"/>
  <c r="R42" i="4"/>
  <c r="S42" i="4" s="1"/>
  <c r="T42" i="4" s="1"/>
  <c r="O42" i="4"/>
  <c r="P42" i="4" s="1"/>
  <c r="Q42" i="4" s="1"/>
  <c r="X42" i="4"/>
  <c r="V41" i="4"/>
  <c r="W41" i="4" s="1"/>
  <c r="I43" i="4"/>
  <c r="J42" i="4"/>
  <c r="K42" i="4" s="1"/>
  <c r="L44" i="4"/>
  <c r="M43" i="4"/>
  <c r="N43" i="4" s="1"/>
  <c r="AM46" i="4" l="1"/>
  <c r="AN46" i="4" s="1"/>
  <c r="AP46" i="4"/>
  <c r="C45" i="4"/>
  <c r="D44" i="4"/>
  <c r="E44" i="4" s="1"/>
  <c r="L45" i="4"/>
  <c r="M44" i="4"/>
  <c r="N44" i="4" s="1"/>
  <c r="I44" i="4"/>
  <c r="J43" i="4"/>
  <c r="K43" i="4" s="1"/>
  <c r="X43" i="4"/>
  <c r="V42" i="4"/>
  <c r="W42" i="4" s="1"/>
  <c r="AA43" i="4"/>
  <c r="AB43" i="4" s="1"/>
  <c r="AC43" i="4" s="1"/>
  <c r="Y42" i="4"/>
  <c r="Z42" i="4" s="1"/>
  <c r="AD48" i="4"/>
  <c r="AE47" i="4"/>
  <c r="AF47" i="4" s="1"/>
  <c r="O43" i="4"/>
  <c r="P43" i="4" s="1"/>
  <c r="Q43" i="4" s="1"/>
  <c r="R43" i="4"/>
  <c r="S43" i="4" s="1"/>
  <c r="T43" i="4" s="1"/>
  <c r="F43" i="4"/>
  <c r="U44" i="4" s="1"/>
  <c r="G42" i="4"/>
  <c r="H42" i="4" s="1"/>
  <c r="AM47" i="4" l="1"/>
  <c r="AN47" i="4" s="1"/>
  <c r="AP47" i="4"/>
  <c r="C46" i="4"/>
  <c r="D45" i="4"/>
  <c r="E45" i="4" s="1"/>
  <c r="X44" i="4"/>
  <c r="V43" i="4"/>
  <c r="W43" i="4" s="1"/>
  <c r="I45" i="4"/>
  <c r="J44" i="4"/>
  <c r="K44" i="4" s="1"/>
  <c r="F44" i="4"/>
  <c r="U45" i="4" s="1"/>
  <c r="G43" i="4"/>
  <c r="H43" i="4" s="1"/>
  <c r="R44" i="4"/>
  <c r="S44" i="4" s="1"/>
  <c r="T44" i="4" s="1"/>
  <c r="O44" i="4"/>
  <c r="P44" i="4" s="1"/>
  <c r="Q44" i="4" s="1"/>
  <c r="AD49" i="4"/>
  <c r="AE48" i="4"/>
  <c r="AF48" i="4" s="1"/>
  <c r="Y43" i="4"/>
  <c r="Z43" i="4" s="1"/>
  <c r="AA44" i="4"/>
  <c r="AB44" i="4" s="1"/>
  <c r="AC44" i="4" s="1"/>
  <c r="M45" i="4"/>
  <c r="N45" i="4" s="1"/>
  <c r="L46" i="4"/>
  <c r="AM48" i="4" l="1"/>
  <c r="AN48" i="4" s="1"/>
  <c r="AP48" i="4"/>
  <c r="C47" i="4"/>
  <c r="D46" i="4"/>
  <c r="E46" i="4" s="1"/>
  <c r="L47" i="4"/>
  <c r="M46" i="4"/>
  <c r="N46" i="4" s="1"/>
  <c r="I46" i="4"/>
  <c r="J45" i="4"/>
  <c r="K45" i="4" s="1"/>
  <c r="AD50" i="4"/>
  <c r="AE49" i="4"/>
  <c r="AF49" i="4" s="1"/>
  <c r="G44" i="4"/>
  <c r="H44" i="4" s="1"/>
  <c r="R45" i="4"/>
  <c r="S45" i="4" s="1"/>
  <c r="T45" i="4" s="1"/>
  <c r="F45" i="4"/>
  <c r="U46" i="4" s="1"/>
  <c r="O45" i="4"/>
  <c r="P45" i="4" s="1"/>
  <c r="Q45" i="4" s="1"/>
  <c r="Y44" i="4"/>
  <c r="Z44" i="4" s="1"/>
  <c r="AA45" i="4"/>
  <c r="AB45" i="4" s="1"/>
  <c r="AC45" i="4" s="1"/>
  <c r="X45" i="4"/>
  <c r="V44" i="4"/>
  <c r="W44" i="4" s="1"/>
  <c r="AM49" i="4" l="1"/>
  <c r="AN49" i="4" s="1"/>
  <c r="AP49" i="4"/>
  <c r="C48" i="4"/>
  <c r="D47" i="4"/>
  <c r="E47" i="4" s="1"/>
  <c r="I47" i="4"/>
  <c r="J46" i="4"/>
  <c r="K46" i="4" s="1"/>
  <c r="AA46" i="4"/>
  <c r="AB46" i="4" s="1"/>
  <c r="AC46" i="4" s="1"/>
  <c r="Y45" i="4"/>
  <c r="Z45" i="4" s="1"/>
  <c r="O46" i="4"/>
  <c r="P46" i="4" s="1"/>
  <c r="Q46" i="4" s="1"/>
  <c r="F46" i="4"/>
  <c r="U47" i="4" s="1"/>
  <c r="G45" i="4"/>
  <c r="H45" i="4" s="1"/>
  <c r="R46" i="4"/>
  <c r="S46" i="4" s="1"/>
  <c r="T46" i="4" s="1"/>
  <c r="AD51" i="4"/>
  <c r="AE50" i="4"/>
  <c r="AF50" i="4" s="1"/>
  <c r="L48" i="4"/>
  <c r="M47" i="4"/>
  <c r="N47" i="4" s="1"/>
  <c r="X46" i="4"/>
  <c r="V45" i="4"/>
  <c r="W45" i="4" s="1"/>
  <c r="AM50" i="4" l="1"/>
  <c r="AN50" i="4" s="1"/>
  <c r="AP50" i="4"/>
  <c r="C49" i="4"/>
  <c r="D48" i="4"/>
  <c r="E48" i="4" s="1"/>
  <c r="L49" i="4"/>
  <c r="M48" i="4"/>
  <c r="N48" i="4" s="1"/>
  <c r="X47" i="4"/>
  <c r="V46" i="4"/>
  <c r="W46" i="4" s="1"/>
  <c r="Y46" i="4"/>
  <c r="Z46" i="4" s="1"/>
  <c r="AA47" i="4"/>
  <c r="AB47" i="4" s="1"/>
  <c r="AC47" i="4" s="1"/>
  <c r="AD52" i="4"/>
  <c r="AE52" i="4" s="1"/>
  <c r="AF52" i="4" s="1"/>
  <c r="AE51" i="4"/>
  <c r="AF51" i="4" s="1"/>
  <c r="F47" i="4"/>
  <c r="U48" i="4" s="1"/>
  <c r="G46" i="4"/>
  <c r="H46" i="4" s="1"/>
  <c r="R47" i="4"/>
  <c r="S47" i="4" s="1"/>
  <c r="T47" i="4" s="1"/>
  <c r="O47" i="4"/>
  <c r="P47" i="4" s="1"/>
  <c r="Q47" i="4" s="1"/>
  <c r="I48" i="4"/>
  <c r="J47" i="4"/>
  <c r="K47" i="4" s="1"/>
  <c r="AM51" i="4" l="1"/>
  <c r="AN51" i="4" s="1"/>
  <c r="AP51" i="4"/>
  <c r="AF53" i="4"/>
  <c r="C50" i="4"/>
  <c r="D49" i="4"/>
  <c r="E49" i="4" s="1"/>
  <c r="X48" i="4"/>
  <c r="V47" i="4"/>
  <c r="W47" i="4" s="1"/>
  <c r="Y47" i="4"/>
  <c r="Z47" i="4" s="1"/>
  <c r="AA48" i="4"/>
  <c r="AB48" i="4" s="1"/>
  <c r="AC48" i="4" s="1"/>
  <c r="I49" i="4"/>
  <c r="J48" i="4"/>
  <c r="K48" i="4" s="1"/>
  <c r="O48" i="4"/>
  <c r="P48" i="4" s="1"/>
  <c r="Q48" i="4" s="1"/>
  <c r="F48" i="4"/>
  <c r="U49" i="4" s="1"/>
  <c r="G47" i="4"/>
  <c r="H47" i="4" s="1"/>
  <c r="R48" i="4"/>
  <c r="S48" i="4" s="1"/>
  <c r="T48" i="4" s="1"/>
  <c r="L50" i="4"/>
  <c r="M49" i="4"/>
  <c r="N49" i="4" s="1"/>
  <c r="AP52" i="4" l="1"/>
  <c r="AM52" i="4"/>
  <c r="AN52" i="4" s="1"/>
  <c r="C51" i="4"/>
  <c r="D50" i="4"/>
  <c r="E50" i="4" s="1"/>
  <c r="V48" i="4"/>
  <c r="W48" i="4" s="1"/>
  <c r="X49" i="4"/>
  <c r="M50" i="4"/>
  <c r="N50" i="4" s="1"/>
  <c r="L51" i="4"/>
  <c r="O49" i="4"/>
  <c r="P49" i="4" s="1"/>
  <c r="Q49" i="4" s="1"/>
  <c r="G48" i="4"/>
  <c r="H48" i="4" s="1"/>
  <c r="R49" i="4"/>
  <c r="S49" i="4" s="1"/>
  <c r="T49" i="4" s="1"/>
  <c r="F49" i="4"/>
  <c r="U50" i="4" s="1"/>
  <c r="I50" i="4"/>
  <c r="J49" i="4"/>
  <c r="K49" i="4" s="1"/>
  <c r="AA49" i="4"/>
  <c r="AB49" i="4" s="1"/>
  <c r="AC49" i="4" s="1"/>
  <c r="Y48" i="4"/>
  <c r="Z48" i="4" s="1"/>
  <c r="C52" i="4" l="1"/>
  <c r="D52" i="4" s="1"/>
  <c r="E52" i="4" s="1"/>
  <c r="D51" i="4"/>
  <c r="E51" i="4" s="1"/>
  <c r="L52" i="4"/>
  <c r="M52" i="4" s="1"/>
  <c r="N52" i="4" s="1"/>
  <c r="N53" i="4" s="1"/>
  <c r="M51" i="4"/>
  <c r="N51" i="4" s="1"/>
  <c r="Y49" i="4"/>
  <c r="Z49" i="4" s="1"/>
  <c r="AA50" i="4"/>
  <c r="AB50" i="4" s="1"/>
  <c r="AC50" i="4" s="1"/>
  <c r="V49" i="4"/>
  <c r="W49" i="4" s="1"/>
  <c r="X50" i="4"/>
  <c r="I51" i="4"/>
  <c r="J50" i="4"/>
  <c r="K50" i="4" s="1"/>
  <c r="F50" i="4"/>
  <c r="U51" i="4" s="1"/>
  <c r="G49" i="4"/>
  <c r="H49" i="4" s="1"/>
  <c r="R50" i="4"/>
  <c r="S50" i="4" s="1"/>
  <c r="T50" i="4" s="1"/>
  <c r="O50" i="4"/>
  <c r="P50" i="4" s="1"/>
  <c r="Q50" i="4" s="1"/>
  <c r="E53" i="4" l="1"/>
  <c r="X51" i="4"/>
  <c r="V50" i="4"/>
  <c r="W50" i="4" s="1"/>
  <c r="I52" i="4"/>
  <c r="J52" i="4" s="1"/>
  <c r="K52" i="4" s="1"/>
  <c r="J51" i="4"/>
  <c r="K51" i="4" s="1"/>
  <c r="Y50" i="4"/>
  <c r="Z50" i="4" s="1"/>
  <c r="AA51" i="4"/>
  <c r="AB51" i="4" s="1"/>
  <c r="AC51" i="4" s="1"/>
  <c r="R51" i="4"/>
  <c r="S51" i="4" s="1"/>
  <c r="T51" i="4" s="1"/>
  <c r="F51" i="4"/>
  <c r="U52" i="4" s="1"/>
  <c r="G50" i="4"/>
  <c r="H50" i="4" s="1"/>
  <c r="O51" i="4"/>
  <c r="P51" i="4" s="1"/>
  <c r="Q51" i="4" s="1"/>
  <c r="K53" i="4" l="1"/>
  <c r="O52" i="4"/>
  <c r="P52" i="4" s="1"/>
  <c r="Q52" i="4" s="1"/>
  <c r="Q53" i="4" s="1"/>
  <c r="G51" i="4"/>
  <c r="H51" i="4" s="1"/>
  <c r="V52" i="4"/>
  <c r="W52" i="4" s="1"/>
  <c r="F52" i="4"/>
  <c r="G52" i="4" s="1"/>
  <c r="H52" i="4" s="1"/>
  <c r="R52" i="4"/>
  <c r="S52" i="4" s="1"/>
  <c r="T52" i="4" s="1"/>
  <c r="T53" i="4" s="1"/>
  <c r="X52" i="4"/>
  <c r="Y52" i="4" s="1"/>
  <c r="Z52" i="4" s="1"/>
  <c r="V51" i="4"/>
  <c r="W51" i="4" s="1"/>
  <c r="AA52" i="4"/>
  <c r="AB52" i="4" s="1"/>
  <c r="AC52" i="4" s="1"/>
  <c r="AC53" i="4" s="1"/>
  <c r="Y51" i="4"/>
  <c r="Z51" i="4" s="1"/>
  <c r="Z53" i="4" l="1"/>
  <c r="H53" i="4"/>
  <c r="W53" i="4"/>
</calcChain>
</file>

<file path=xl/sharedStrings.xml><?xml version="1.0" encoding="utf-8"?>
<sst xmlns="http://schemas.openxmlformats.org/spreadsheetml/2006/main" count="160" uniqueCount="111">
  <si>
    <t>sequência</t>
  </si>
  <si>
    <t>Diâmetro</t>
  </si>
  <si>
    <t>i</t>
  </si>
  <si>
    <t>Acumulado acima do alvo=50</t>
  </si>
  <si>
    <t>Acumulado abaixo do alvo do alvo=50</t>
  </si>
  <si>
    <r>
      <t>N</t>
    </r>
    <r>
      <rPr>
        <vertAlign val="superscript"/>
        <sz val="11"/>
        <color theme="1"/>
        <rFont val="Calibri"/>
        <family val="2"/>
        <scheme val="minor"/>
      </rPr>
      <t>+</t>
    </r>
  </si>
  <si>
    <r>
      <t>N</t>
    </r>
    <r>
      <rPr>
        <vertAlign val="superscript"/>
        <sz val="11"/>
        <color theme="1"/>
        <rFont val="Calibri"/>
        <family val="2"/>
      </rPr>
      <t>−</t>
    </r>
  </si>
  <si>
    <t>Alvo =50;  k=0,5  e  h=4</t>
  </si>
  <si>
    <t>Abordagem do Minitab</t>
  </si>
  <si>
    <t>Lag 1</t>
  </si>
  <si>
    <t>Lag  2</t>
  </si>
  <si>
    <t>Lag  3</t>
  </si>
  <si>
    <t>Lag 4</t>
  </si>
  <si>
    <t>Lag 5</t>
  </si>
  <si>
    <t>Lag 6</t>
  </si>
  <si>
    <t>Lag 7</t>
  </si>
  <si>
    <t>Lag 8</t>
  </si>
  <si>
    <t xml:space="preserve">Lag 9 </t>
  </si>
  <si>
    <t xml:space="preserve">Lag 10 </t>
  </si>
  <si>
    <t xml:space="preserve">Predito </t>
  </si>
  <si>
    <t>Erro</t>
  </si>
  <si>
    <t>Yt</t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</si>
  <si>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=0,1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</si>
  <si>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</si>
  <si>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</si>
  <si>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Yt-yt hat 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=0,2 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</si>
  <si>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=0,3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</si>
  <si>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=0,4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</si>
  <si>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l=0,4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</si>
  <si>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=0,5</t>
    </r>
    <r>
      <rPr>
        <sz val="11"/>
        <color theme="1"/>
        <rFont val="Calibri"/>
        <family val="2"/>
        <scheme val="minor"/>
      </rPr>
      <t xml:space="preserve"> </t>
    </r>
  </si>
  <si>
    <r>
      <t>Yt-ythat p/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=0,5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</si>
  <si>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=0,6</t>
    </r>
  </si>
  <si>
    <r>
      <t xml:space="preserve">Yt-yt hat 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=0,6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</si>
  <si>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=0,7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</si>
  <si>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=0,7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</si>
  <si>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=0,8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</si>
  <si>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=0,8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</si>
  <si>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=0,9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</si>
  <si>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=0,9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</si>
  <si>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=1,0</t>
    </r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</si>
  <si>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=1,0 </t>
    </r>
  </si>
  <si>
    <t>Erro^2</t>
  </si>
  <si>
    <r>
      <t xml:space="preserve">Yt-ythat p/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=0,1 </t>
    </r>
  </si>
  <si>
    <r>
      <t xml:space="preserve">Yt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=0,05</t>
    </r>
    <r>
      <rPr>
        <sz val="11"/>
        <color theme="1"/>
        <rFont val="Calibri"/>
        <family val="2"/>
        <scheme val="minor"/>
      </rPr>
      <t xml:space="preserve"> </t>
    </r>
  </si>
  <si>
    <r>
      <t>Yt-ythat p/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=0,05 </t>
    </r>
  </si>
  <si>
    <t>l</t>
  </si>
  <si>
    <t>MR, m=1</t>
  </si>
  <si>
    <t>MR, m=2</t>
  </si>
  <si>
    <t>MR, m=3</t>
  </si>
  <si>
    <t>MR, m=4</t>
  </si>
  <si>
    <t>MR, m=5</t>
  </si>
  <si>
    <t xml:space="preserve">MR, m=6 </t>
  </si>
  <si>
    <t>MR, m=7</t>
  </si>
  <si>
    <t>MR, m=8</t>
  </si>
  <si>
    <t>MR, m=9</t>
  </si>
  <si>
    <t>MR, m=10</t>
  </si>
  <si>
    <t>m</t>
  </si>
  <si>
    <t>MR médio</t>
  </si>
  <si>
    <t>d2</t>
  </si>
  <si>
    <r>
      <t>σ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Ym</t>
    </r>
  </si>
  <si>
    <r>
      <t>G</t>
    </r>
    <r>
      <rPr>
        <vertAlign val="subscript"/>
        <sz val="11"/>
        <color theme="1"/>
        <rFont val="Calibri"/>
        <family val="2"/>
        <scheme val="minor"/>
      </rPr>
      <t>(m)</t>
    </r>
    <r>
      <rPr>
        <sz val="11"/>
        <color theme="1"/>
        <rFont val="Calibri"/>
        <family val="2"/>
        <scheme val="minor"/>
      </rPr>
      <t>=(σ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Ym</t>
    </r>
    <r>
      <rPr>
        <sz val="11"/>
        <color theme="1"/>
        <rFont val="Calibri"/>
        <family val="2"/>
        <scheme val="minor"/>
      </rPr>
      <t>/σ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Y1</t>
    </r>
    <r>
      <rPr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</si>
  <si>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</rPr>
      <t>Ym</t>
    </r>
    <r>
      <rPr>
        <sz val="11"/>
        <color theme="1"/>
        <rFont val="Calibri"/>
        <family val="2"/>
      </rPr>
      <t>=(MRmédio/d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</si>
  <si>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A inclinação da reta b= 0,5394</t>
  </si>
  <si>
    <t>Daí:</t>
  </si>
  <si>
    <r>
      <t>l</t>
    </r>
    <r>
      <rPr>
        <sz val="18"/>
        <color theme="1"/>
        <rFont val="Calibri"/>
        <family val="2"/>
        <scheme val="minor"/>
      </rPr>
      <t>=0,73</t>
    </r>
  </si>
  <si>
    <r>
      <t xml:space="preserve">Pelo outro método, </t>
    </r>
    <r>
      <rPr>
        <sz val="18"/>
        <color theme="1"/>
        <rFont val="Symbol"/>
        <family val="1"/>
        <charset val="2"/>
      </rPr>
      <t>l</t>
    </r>
    <r>
      <rPr>
        <sz val="18"/>
        <color theme="1"/>
        <rFont val="Calibri"/>
        <family val="2"/>
        <scheme val="minor"/>
      </rPr>
      <t xml:space="preserve">=0,79.  O valor médio de </t>
    </r>
    <r>
      <rPr>
        <sz val="18"/>
        <color theme="1"/>
        <rFont val="Symbol"/>
        <family val="1"/>
        <charset val="2"/>
      </rPr>
      <t>l</t>
    </r>
    <r>
      <rPr>
        <sz val="18"/>
        <color theme="1"/>
        <rFont val="Calibri"/>
        <family val="2"/>
        <scheme val="minor"/>
      </rPr>
      <t>, seria:</t>
    </r>
  </si>
  <si>
    <t>Os limites de controle 3σ para a carta de controle MMEP, é dada por:</t>
  </si>
  <si>
    <r>
      <t xml:space="preserve">Yt-ythat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=O,76 </t>
    </r>
  </si>
  <si>
    <t>Para Valores Originais</t>
  </si>
  <si>
    <t xml:space="preserve">Para valores preditos e erros </t>
  </si>
  <si>
    <t xml:space="preserve">Lag 1 </t>
  </si>
  <si>
    <t>Lag 2</t>
  </si>
  <si>
    <t>lag3</t>
  </si>
  <si>
    <t>Lag4</t>
  </si>
  <si>
    <t>Lag5</t>
  </si>
  <si>
    <t>lag6</t>
  </si>
  <si>
    <t>lag7</t>
  </si>
  <si>
    <t>lag8</t>
  </si>
  <si>
    <t>lag9</t>
  </si>
  <si>
    <t>lag10</t>
  </si>
  <si>
    <t>ET</t>
  </si>
  <si>
    <t>et_1</t>
  </si>
  <si>
    <t>et_2</t>
  </si>
  <si>
    <t>lag 3</t>
  </si>
  <si>
    <t xml:space="preserve">Lag2 </t>
  </si>
  <si>
    <t>et_3</t>
  </si>
  <si>
    <t>et_4</t>
  </si>
  <si>
    <t>lag 4</t>
  </si>
  <si>
    <t>seq</t>
  </si>
  <si>
    <t>obs orig</t>
  </si>
  <si>
    <t>t</t>
  </si>
  <si>
    <r>
      <t>Y</t>
    </r>
    <r>
      <rPr>
        <vertAlign val="subscript"/>
        <sz val="11"/>
        <color theme="1"/>
        <rFont val="Calibri"/>
        <family val="2"/>
        <scheme val="minor"/>
      </rPr>
      <t>(t+1)</t>
    </r>
    <r>
      <rPr>
        <sz val="11"/>
        <color theme="1"/>
        <rFont val="Calibri"/>
        <family val="2"/>
        <scheme val="minor"/>
      </rPr>
      <t xml:space="preserve">t Hat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=0,76</t>
    </r>
  </si>
  <si>
    <t>Ao trazer o processo de volta</t>
  </si>
  <si>
    <r>
      <t>gx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=-Z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=-(Y</t>
    </r>
    <r>
      <rPr>
        <vertAlign val="subscript"/>
        <sz val="11"/>
        <color theme="1"/>
        <rFont val="Calibri"/>
        <family val="2"/>
        <scheme val="minor"/>
      </rPr>
      <t>t+i</t>
    </r>
    <r>
      <rPr>
        <sz val="11"/>
        <color theme="1"/>
        <rFont val="Calibri"/>
        <family val="2"/>
        <scheme val="minor"/>
      </rPr>
      <t xml:space="preserve"> -tau)</t>
    </r>
  </si>
  <si>
    <t>Nova observação</t>
  </si>
  <si>
    <t>Erro=et</t>
  </si>
  <si>
    <t>0,76*et</t>
  </si>
  <si>
    <t xml:space="preserve">Predito_MMEP </t>
  </si>
  <si>
    <t>Amostra i</t>
  </si>
  <si>
    <r>
      <t>(a)x</t>
    </r>
    <r>
      <rPr>
        <vertAlign val="subscript"/>
        <sz val="14"/>
        <color theme="1"/>
        <rFont val="Calibri"/>
        <family val="2"/>
        <scheme val="minor"/>
      </rPr>
      <t>i</t>
    </r>
  </si>
  <si>
    <r>
      <t>(b) 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-10</t>
    </r>
  </si>
  <si>
    <r>
      <t xml:space="preserve"> 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-10)+C</t>
    </r>
    <r>
      <rPr>
        <vertAlign val="subscript"/>
        <sz val="11"/>
        <color theme="1"/>
        <rFont val="Calibri"/>
        <family val="2"/>
        <scheme val="minor"/>
      </rPr>
      <t>i-1</t>
    </r>
  </si>
  <si>
    <t>(b) xi-10</t>
  </si>
  <si>
    <t xml:space="preserve"> Ci=(xi-10)+Ci-1</t>
  </si>
  <si>
    <t>(a) xi</t>
  </si>
  <si>
    <t>#</t>
  </si>
  <si>
    <t>Média</t>
  </si>
  <si>
    <r>
      <t>∑(Y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-τ)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</t>
    </r>
  </si>
  <si>
    <t>O alvo é 50</t>
  </si>
  <si>
    <t>a media é 48,2</t>
  </si>
  <si>
    <t>Valor predito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</si>
</sst>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 applyAlignment="1"/>
    <xf numFmtId="1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1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13" fillId="0" borderId="0" xfId="0" applyFont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Plan3!$X$2:$X$11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Plan3!$AC$2:$AC$11</c:f>
              <c:numCache>
                <c:formatCode>0.000</c:formatCode>
                <c:ptCount val="10"/>
                <c:pt idx="0">
                  <c:v>1</c:v>
                </c:pt>
                <c:pt idx="1">
                  <c:v>1.5995906970875642</c:v>
                </c:pt>
                <c:pt idx="2">
                  <c:v>2.5247474060885113</c:v>
                </c:pt>
                <c:pt idx="3">
                  <c:v>2.7041694099601012</c:v>
                </c:pt>
                <c:pt idx="4">
                  <c:v>3.235517775442303</c:v>
                </c:pt>
                <c:pt idx="5">
                  <c:v>3.7991365713927698</c:v>
                </c:pt>
                <c:pt idx="6">
                  <c:v>4.1131115954647113</c:v>
                </c:pt>
                <c:pt idx="7">
                  <c:v>4.4796534140844582</c:v>
                </c:pt>
                <c:pt idx="8">
                  <c:v>5.3322149746083474</c:v>
                </c:pt>
                <c:pt idx="9">
                  <c:v>6.3679306660179114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1600"/>
        <c:axId val="160556160"/>
      </c:scatterChart>
      <c:valAx>
        <c:axId val="160521600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0556160"/>
        <c:crosses val="autoZero"/>
        <c:crossBetween val="midCat"/>
        <c:majorUnit val="1"/>
        <c:minorUnit val="0.4"/>
      </c:valAx>
      <c:valAx>
        <c:axId val="160556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crossAx val="16052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2</xdr:row>
      <xdr:rowOff>15875</xdr:rowOff>
    </xdr:from>
    <xdr:to>
      <xdr:col>3</xdr:col>
      <xdr:colOff>2124075</xdr:colOff>
      <xdr:row>2</xdr:row>
      <xdr:rowOff>273050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492125"/>
          <a:ext cx="2159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2</xdr:row>
      <xdr:rowOff>85725</xdr:rowOff>
    </xdr:from>
    <xdr:to>
      <xdr:col>8</xdr:col>
      <xdr:colOff>2114550</xdr:colOff>
      <xdr:row>2</xdr:row>
      <xdr:rowOff>323850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6225"/>
          <a:ext cx="20383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</xdr:row>
      <xdr:rowOff>114300</xdr:rowOff>
    </xdr:from>
    <xdr:to>
      <xdr:col>1</xdr:col>
      <xdr:colOff>400050</xdr:colOff>
      <xdr:row>2</xdr:row>
      <xdr:rowOff>304800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92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2</xdr:row>
      <xdr:rowOff>123825</xdr:rowOff>
    </xdr:from>
    <xdr:to>
      <xdr:col>2</xdr:col>
      <xdr:colOff>742950</xdr:colOff>
      <xdr:row>2</xdr:row>
      <xdr:rowOff>314325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552450"/>
          <a:ext cx="685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85725</xdr:rowOff>
    </xdr:from>
    <xdr:to>
      <xdr:col>7</xdr:col>
      <xdr:colOff>609600</xdr:colOff>
      <xdr:row>2</xdr:row>
      <xdr:rowOff>304800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14350"/>
          <a:ext cx="609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323850</xdr:colOff>
      <xdr:row>2</xdr:row>
      <xdr:rowOff>104775</xdr:rowOff>
    </xdr:from>
    <xdr:to>
      <xdr:col>12</xdr:col>
      <xdr:colOff>2352675</xdr:colOff>
      <xdr:row>2</xdr:row>
      <xdr:rowOff>371475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81025"/>
          <a:ext cx="20288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24</xdr:col>
      <xdr:colOff>0</xdr:colOff>
      <xdr:row>20</xdr:row>
      <xdr:rowOff>19050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4762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304800</xdr:colOff>
      <xdr:row>21</xdr:row>
      <xdr:rowOff>76200</xdr:rowOff>
    </xdr:from>
    <xdr:to>
      <xdr:col>28</xdr:col>
      <xdr:colOff>552450</xdr:colOff>
      <xdr:row>46</xdr:row>
      <xdr:rowOff>19050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4381500"/>
          <a:ext cx="9391650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1</xdr:col>
      <xdr:colOff>440531</xdr:colOff>
      <xdr:row>0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0"/>
          <a:ext cx="250031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548640</xdr:colOff>
      <xdr:row>18</xdr:row>
      <xdr:rowOff>172116</xdr:rowOff>
    </xdr:from>
    <xdr:ext cx="1150620" cy="522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9692640" y="3734466"/>
              <a:ext cx="1150620" cy="522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/>
                      </a:rPr>
                      <m:t>𝑥</m:t>
                    </m:r>
                    <m:r>
                      <a:rPr lang="pt-BR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pt-BR" sz="1100" i="1">
                            <a:latin typeface="Cambria Math"/>
                          </a:rPr>
                          <m:t>−</m:t>
                        </m:r>
                        <m:r>
                          <a:rPr lang="pt-BR" sz="1100" i="1">
                            <a:latin typeface="Cambria Math"/>
                          </a:rPr>
                          <m:t>𝑏</m:t>
                        </m:r>
                        <m:r>
                          <a:rPr lang="pt-BR" sz="1100" i="1">
                            <a:latin typeface="Cambria Math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pt-BR" sz="11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t-BR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pt-BR" sz="1100" i="1">
                                    <a:latin typeface="Cambria Math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pt-BR" sz="110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100" i="1">
                                <a:latin typeface="Cambria Math"/>
                              </a:rPr>
                              <m:t>−4</m:t>
                            </m:r>
                            <m:r>
                              <a:rPr lang="pt-BR" sz="1100" i="1">
                                <a:latin typeface="Cambria Math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pt-BR" sz="1100" i="1">
                            <a:latin typeface="Cambria Math"/>
                          </a:rPr>
                          <m:t>2</m:t>
                        </m:r>
                        <m:r>
                          <a:rPr lang="pt-BR" sz="1100" i="1">
                            <a:latin typeface="Cambria Math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9692640" y="3734466"/>
              <a:ext cx="1150620" cy="522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𝑥=(−𝑏±√(𝑏^2−4𝑎𝑐))/2𝑎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23</xdr:col>
      <xdr:colOff>9525</xdr:colOff>
      <xdr:row>13</xdr:row>
      <xdr:rowOff>23812</xdr:rowOff>
    </xdr:from>
    <xdr:to>
      <xdr:col>28</xdr:col>
      <xdr:colOff>866775</xdr:colOff>
      <xdr:row>27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352425</xdr:colOff>
      <xdr:row>32</xdr:row>
      <xdr:rowOff>95250</xdr:rowOff>
    </xdr:from>
    <xdr:to>
      <xdr:col>27</xdr:col>
      <xdr:colOff>200025</xdr:colOff>
      <xdr:row>34</xdr:row>
      <xdr:rowOff>266700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150" y="6372225"/>
          <a:ext cx="16478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37</xdr:row>
      <xdr:rowOff>0</xdr:rowOff>
    </xdr:from>
    <xdr:to>
      <xdr:col>24</xdr:col>
      <xdr:colOff>238125</xdr:colOff>
      <xdr:row>38</xdr:row>
      <xdr:rowOff>133350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648575"/>
          <a:ext cx="8477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40</xdr:row>
      <xdr:rowOff>0</xdr:rowOff>
    </xdr:from>
    <xdr:to>
      <xdr:col>27</xdr:col>
      <xdr:colOff>228600</xdr:colOff>
      <xdr:row>44</xdr:row>
      <xdr:rowOff>85725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429625"/>
          <a:ext cx="33337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523875</xdr:colOff>
      <xdr:row>53</xdr:row>
      <xdr:rowOff>133350</xdr:rowOff>
    </xdr:from>
    <xdr:to>
      <xdr:col>24</xdr:col>
      <xdr:colOff>276225</xdr:colOff>
      <xdr:row>74</xdr:row>
      <xdr:rowOff>178347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10410825"/>
          <a:ext cx="5638800" cy="404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847725</xdr:colOff>
      <xdr:row>54</xdr:row>
      <xdr:rowOff>38100</xdr:rowOff>
    </xdr:from>
    <xdr:to>
      <xdr:col>31</xdr:col>
      <xdr:colOff>485775</xdr:colOff>
      <xdr:row>73</xdr:row>
      <xdr:rowOff>76200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5925" y="105060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733425</xdr:colOff>
      <xdr:row>1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0"/>
          <a:ext cx="7334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428625</xdr:colOff>
      <xdr:row>0</xdr:row>
      <xdr:rowOff>142875</xdr:rowOff>
    </xdr:from>
    <xdr:to>
      <xdr:col>7</xdr:col>
      <xdr:colOff>1200150</xdr:colOff>
      <xdr:row>0</xdr:row>
      <xdr:rowOff>457200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42875"/>
          <a:ext cx="7715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676275</xdr:colOff>
      <xdr:row>0</xdr:row>
      <xdr:rowOff>133350</xdr:rowOff>
    </xdr:from>
    <xdr:to>
      <xdr:col>6</xdr:col>
      <xdr:colOff>790575</xdr:colOff>
      <xdr:row>0</xdr:row>
      <xdr:rowOff>333375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333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54</xdr:row>
      <xdr:rowOff>0</xdr:rowOff>
    </xdr:from>
    <xdr:to>
      <xdr:col>5</xdr:col>
      <xdr:colOff>76200</xdr:colOff>
      <xdr:row>56</xdr:row>
      <xdr:rowOff>142875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10372725"/>
          <a:ext cx="12573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53</xdr:row>
      <xdr:rowOff>0</xdr:rowOff>
    </xdr:from>
    <xdr:to>
      <xdr:col>5</xdr:col>
      <xdr:colOff>1266825</xdr:colOff>
      <xdr:row>55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0"/>
          <a:ext cx="12668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104775</xdr:colOff>
      <xdr:row>53</xdr:row>
      <xdr:rowOff>0</xdr:rowOff>
    </xdr:from>
    <xdr:to>
      <xdr:col>7</xdr:col>
      <xdr:colOff>1381125</xdr:colOff>
      <xdr:row>55</xdr:row>
      <xdr:rowOff>142875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10382250"/>
          <a:ext cx="12763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G1" zoomScale="90" zoomScaleNormal="90" workbookViewId="0">
      <selection activeCell="P25" sqref="P25"/>
    </sheetView>
  </sheetViews>
  <sheetFormatPr defaultRowHeight="15" x14ac:dyDescent="0.25"/>
  <cols>
    <col min="1" max="1" width="14.42578125" customWidth="1"/>
    <col min="2" max="2" width="12" style="1" bestFit="1" customWidth="1"/>
    <col min="3" max="3" width="11.7109375" customWidth="1"/>
    <col min="4" max="4" width="32.28515625" customWidth="1"/>
    <col min="5" max="5" width="13.5703125" customWidth="1"/>
    <col min="8" max="8" width="10.42578125" customWidth="1"/>
    <col min="9" max="9" width="32.7109375" customWidth="1"/>
    <col min="10" max="10" width="11.85546875" customWidth="1"/>
    <col min="11" max="11" width="10.5703125" customWidth="1"/>
    <col min="13" max="13" width="38.7109375" customWidth="1"/>
  </cols>
  <sheetData>
    <row r="1" spans="1:13" ht="18.75" x14ac:dyDescent="0.3">
      <c r="E1" s="8" t="s">
        <v>7</v>
      </c>
      <c r="F1" s="8"/>
      <c r="G1" s="8"/>
      <c r="H1" s="6"/>
    </row>
    <row r="2" spans="1:13" ht="18.75" x14ac:dyDescent="0.3">
      <c r="A2" s="9" t="s">
        <v>0</v>
      </c>
      <c r="B2" s="10" t="s">
        <v>1</v>
      </c>
      <c r="C2" s="43" t="s">
        <v>3</v>
      </c>
      <c r="D2" s="43"/>
      <c r="E2" s="43"/>
      <c r="F2" s="11"/>
      <c r="G2" s="11"/>
      <c r="H2" s="11"/>
      <c r="I2" s="43" t="s">
        <v>4</v>
      </c>
      <c r="J2" s="43"/>
      <c r="K2" s="43"/>
      <c r="M2" t="s">
        <v>8</v>
      </c>
    </row>
    <row r="3" spans="1:13" ht="31.5" customHeight="1" x14ac:dyDescent="0.25">
      <c r="A3" s="3" t="s">
        <v>2</v>
      </c>
      <c r="C3" s="2"/>
      <c r="D3" s="2"/>
      <c r="E3" s="3" t="s">
        <v>5</v>
      </c>
      <c r="G3" s="2"/>
      <c r="H3" s="2"/>
      <c r="I3" s="2"/>
      <c r="J3" s="3" t="s">
        <v>6</v>
      </c>
      <c r="L3" s="2"/>
    </row>
    <row r="4" spans="1:13" x14ac:dyDescent="0.25">
      <c r="A4" s="4">
        <v>1</v>
      </c>
      <c r="B4" s="5">
        <v>50</v>
      </c>
      <c r="C4" s="7">
        <f>B4-50.5</f>
        <v>-0.5</v>
      </c>
      <c r="D4" s="7">
        <v>0</v>
      </c>
      <c r="E4">
        <v>0</v>
      </c>
      <c r="H4" s="7">
        <f>49.5-B4</f>
        <v>-0.5</v>
      </c>
      <c r="I4" s="7">
        <v>0</v>
      </c>
      <c r="M4" s="7">
        <v>0</v>
      </c>
    </row>
    <row r="5" spans="1:13" x14ac:dyDescent="0.25">
      <c r="A5" s="4">
        <v>2</v>
      </c>
      <c r="B5" s="5">
        <v>51</v>
      </c>
      <c r="C5" s="7">
        <f t="shared" ref="C5:C53" si="0">B5-50.5</f>
        <v>0.5</v>
      </c>
      <c r="D5" s="7">
        <v>0</v>
      </c>
      <c r="E5">
        <v>0</v>
      </c>
      <c r="H5" s="7">
        <f t="shared" ref="H5:H53" si="1">49.5-B5</f>
        <v>-1.5</v>
      </c>
      <c r="I5" s="7">
        <v>0</v>
      </c>
      <c r="M5" s="7">
        <v>0</v>
      </c>
    </row>
    <row r="6" spans="1:13" x14ac:dyDescent="0.25">
      <c r="A6" s="4">
        <v>3</v>
      </c>
      <c r="B6" s="5">
        <v>50.5</v>
      </c>
      <c r="C6" s="7">
        <f t="shared" si="0"/>
        <v>0</v>
      </c>
      <c r="D6" s="7">
        <f>B6-50.5</f>
        <v>0</v>
      </c>
      <c r="E6">
        <v>0</v>
      </c>
      <c r="H6" s="7">
        <f t="shared" si="1"/>
        <v>-1</v>
      </c>
      <c r="I6" s="7">
        <v>0</v>
      </c>
      <c r="M6" s="7">
        <v>0</v>
      </c>
    </row>
    <row r="7" spans="1:13" x14ac:dyDescent="0.25">
      <c r="A7" s="4">
        <v>4</v>
      </c>
      <c r="B7" s="5">
        <v>49</v>
      </c>
      <c r="C7" s="7">
        <f t="shared" si="0"/>
        <v>-1.5</v>
      </c>
      <c r="D7" s="7">
        <v>0</v>
      </c>
      <c r="E7">
        <v>0</v>
      </c>
      <c r="H7" s="7">
        <f t="shared" si="1"/>
        <v>0.5</v>
      </c>
      <c r="I7" s="7">
        <f>49.5-B7</f>
        <v>0.5</v>
      </c>
      <c r="M7" s="7">
        <f>B7-50+0.5</f>
        <v>-0.5</v>
      </c>
    </row>
    <row r="8" spans="1:13" x14ac:dyDescent="0.25">
      <c r="A8" s="4">
        <v>5</v>
      </c>
      <c r="B8" s="5">
        <v>50</v>
      </c>
      <c r="C8" s="7">
        <f t="shared" si="0"/>
        <v>-0.5</v>
      </c>
      <c r="D8" s="7">
        <v>0</v>
      </c>
      <c r="E8">
        <v>0</v>
      </c>
      <c r="H8" s="7">
        <f t="shared" si="1"/>
        <v>-0.5</v>
      </c>
      <c r="I8" s="7">
        <f>49.5-B8+0.5</f>
        <v>0</v>
      </c>
      <c r="M8" s="7">
        <f>B8-50+0.5-0.5</f>
        <v>0</v>
      </c>
    </row>
    <row r="9" spans="1:13" x14ac:dyDescent="0.25">
      <c r="A9" s="4">
        <v>6</v>
      </c>
      <c r="B9" s="5">
        <v>43</v>
      </c>
      <c r="C9" s="7">
        <f t="shared" si="0"/>
        <v>-7.5</v>
      </c>
      <c r="D9" s="7">
        <v>0</v>
      </c>
      <c r="E9">
        <v>0</v>
      </c>
      <c r="H9" s="7">
        <f t="shared" si="1"/>
        <v>6.5</v>
      </c>
      <c r="I9" s="7">
        <f>49.5-B9</f>
        <v>6.5</v>
      </c>
      <c r="M9" s="7">
        <v>-6.5</v>
      </c>
    </row>
    <row r="10" spans="1:13" x14ac:dyDescent="0.25">
      <c r="A10" s="4">
        <v>7</v>
      </c>
      <c r="B10" s="5">
        <v>42</v>
      </c>
      <c r="C10" s="7">
        <f t="shared" si="0"/>
        <v>-8.5</v>
      </c>
      <c r="D10" s="7">
        <v>0</v>
      </c>
      <c r="E10">
        <v>0</v>
      </c>
      <c r="H10" s="7">
        <f t="shared" si="1"/>
        <v>7.5</v>
      </c>
      <c r="I10" s="7">
        <f>49.5-B10+I9</f>
        <v>14</v>
      </c>
      <c r="M10" s="7">
        <v>-14</v>
      </c>
    </row>
    <row r="11" spans="1:13" x14ac:dyDescent="0.25">
      <c r="A11" s="4">
        <v>8</v>
      </c>
      <c r="B11" s="5">
        <v>45</v>
      </c>
      <c r="C11" s="7">
        <f t="shared" si="0"/>
        <v>-5.5</v>
      </c>
      <c r="D11" s="7">
        <v>0</v>
      </c>
      <c r="E11">
        <v>0</v>
      </c>
      <c r="H11" s="7">
        <f t="shared" si="1"/>
        <v>4.5</v>
      </c>
      <c r="I11" s="7">
        <f>49.5-B11+14</f>
        <v>18.5</v>
      </c>
      <c r="M11" s="7">
        <v>-18.5</v>
      </c>
    </row>
    <row r="12" spans="1:13" x14ac:dyDescent="0.25">
      <c r="A12" s="4">
        <v>9</v>
      </c>
      <c r="B12" s="5">
        <v>47</v>
      </c>
      <c r="C12" s="7">
        <f t="shared" si="0"/>
        <v>-3.5</v>
      </c>
      <c r="D12" s="7">
        <v>0</v>
      </c>
      <c r="E12">
        <v>0</v>
      </c>
      <c r="H12" s="7">
        <f t="shared" si="1"/>
        <v>2.5</v>
      </c>
      <c r="I12" s="7">
        <f>49.5-B12+18.5</f>
        <v>21</v>
      </c>
      <c r="M12" s="7">
        <v>-21</v>
      </c>
    </row>
    <row r="13" spans="1:13" x14ac:dyDescent="0.25">
      <c r="A13" s="4">
        <v>10</v>
      </c>
      <c r="B13" s="5">
        <v>49</v>
      </c>
      <c r="C13" s="7">
        <f t="shared" si="0"/>
        <v>-1.5</v>
      </c>
      <c r="D13" s="7">
        <v>0</v>
      </c>
      <c r="E13">
        <v>0</v>
      </c>
      <c r="H13" s="7">
        <f t="shared" si="1"/>
        <v>0.5</v>
      </c>
      <c r="I13" s="7">
        <f>49.5-B13+21</f>
        <v>21.5</v>
      </c>
      <c r="M13" s="7">
        <v>-21.5</v>
      </c>
    </row>
    <row r="14" spans="1:13" x14ac:dyDescent="0.25">
      <c r="A14" s="4">
        <v>11</v>
      </c>
      <c r="B14" s="5">
        <v>46</v>
      </c>
      <c r="C14" s="7">
        <f t="shared" si="0"/>
        <v>-4.5</v>
      </c>
      <c r="D14" s="7">
        <v>0</v>
      </c>
      <c r="E14">
        <v>0</v>
      </c>
      <c r="H14" s="7">
        <f t="shared" si="1"/>
        <v>3.5</v>
      </c>
      <c r="I14" s="7">
        <f>49.5-B14+21.5</f>
        <v>25</v>
      </c>
      <c r="M14" s="7">
        <v>-25</v>
      </c>
    </row>
    <row r="15" spans="1:13" x14ac:dyDescent="0.25">
      <c r="A15" s="4">
        <v>12</v>
      </c>
      <c r="B15" s="5">
        <v>50</v>
      </c>
      <c r="C15" s="7">
        <f t="shared" si="0"/>
        <v>-0.5</v>
      </c>
      <c r="D15" s="7">
        <v>0</v>
      </c>
      <c r="E15">
        <v>0</v>
      </c>
      <c r="H15" s="7">
        <f t="shared" si="1"/>
        <v>-0.5</v>
      </c>
      <c r="I15" s="7">
        <f>49.5-B15+25</f>
        <v>24.5</v>
      </c>
      <c r="M15" s="7">
        <v>-24.5</v>
      </c>
    </row>
    <row r="16" spans="1:13" x14ac:dyDescent="0.25">
      <c r="A16" s="4">
        <v>13</v>
      </c>
      <c r="B16" s="5">
        <v>52</v>
      </c>
      <c r="C16" s="7">
        <f t="shared" si="0"/>
        <v>1.5</v>
      </c>
      <c r="D16" s="7">
        <f>B16-50.5</f>
        <v>1.5</v>
      </c>
      <c r="E16">
        <v>1</v>
      </c>
      <c r="H16" s="7">
        <f t="shared" si="1"/>
        <v>-2.5</v>
      </c>
      <c r="I16" s="7">
        <f>49.5-B16+24.5</f>
        <v>22</v>
      </c>
      <c r="M16" s="7">
        <v>-22</v>
      </c>
    </row>
    <row r="17" spans="1:13" x14ac:dyDescent="0.25">
      <c r="A17" s="4">
        <v>14</v>
      </c>
      <c r="B17" s="5">
        <v>52.5</v>
      </c>
      <c r="C17" s="7">
        <f t="shared" si="0"/>
        <v>2</v>
      </c>
      <c r="D17" s="7">
        <f>B17-50.5+1.5</f>
        <v>3.5</v>
      </c>
      <c r="E17">
        <v>2</v>
      </c>
      <c r="H17" s="7">
        <f t="shared" si="1"/>
        <v>-3</v>
      </c>
      <c r="I17" s="7">
        <f>49.5-B17+22</f>
        <v>19</v>
      </c>
      <c r="M17" s="7">
        <v>-19</v>
      </c>
    </row>
    <row r="18" spans="1:13" x14ac:dyDescent="0.25">
      <c r="A18" s="4">
        <v>15</v>
      </c>
      <c r="B18" s="5">
        <v>51</v>
      </c>
      <c r="C18" s="7">
        <f t="shared" si="0"/>
        <v>0.5</v>
      </c>
      <c r="D18" s="7">
        <f>B18-50.5+3.5</f>
        <v>4</v>
      </c>
      <c r="E18">
        <v>3</v>
      </c>
      <c r="H18" s="7">
        <f t="shared" si="1"/>
        <v>-1.5</v>
      </c>
      <c r="I18" s="7">
        <f>49.5-B18+19</f>
        <v>17.5</v>
      </c>
      <c r="M18" s="7">
        <v>-17.5</v>
      </c>
    </row>
    <row r="19" spans="1:13" x14ac:dyDescent="0.25">
      <c r="A19" s="4">
        <v>16</v>
      </c>
      <c r="B19" s="5">
        <v>52</v>
      </c>
      <c r="C19" s="7">
        <f t="shared" si="0"/>
        <v>1.5</v>
      </c>
      <c r="D19" s="7">
        <f>B19-50.5+4</f>
        <v>5.5</v>
      </c>
      <c r="E19">
        <v>4</v>
      </c>
      <c r="H19" s="7">
        <f t="shared" si="1"/>
        <v>-2.5</v>
      </c>
      <c r="I19" s="7">
        <f>49.5-B19+17.5</f>
        <v>15</v>
      </c>
      <c r="M19" s="7">
        <v>-15</v>
      </c>
    </row>
    <row r="20" spans="1:13" x14ac:dyDescent="0.25">
      <c r="A20" s="4">
        <v>17</v>
      </c>
      <c r="B20" s="5">
        <v>50</v>
      </c>
      <c r="C20" s="7">
        <f t="shared" si="0"/>
        <v>-0.5</v>
      </c>
      <c r="D20" s="7">
        <f>B20-50.5+5.5</f>
        <v>5</v>
      </c>
      <c r="E20">
        <v>5</v>
      </c>
      <c r="H20" s="7">
        <f t="shared" si="1"/>
        <v>-0.5</v>
      </c>
      <c r="I20" s="7">
        <f>49.5-B20+15</f>
        <v>14.5</v>
      </c>
      <c r="M20" s="7">
        <v>-14.5</v>
      </c>
    </row>
    <row r="21" spans="1:13" x14ac:dyDescent="0.25">
      <c r="A21" s="4">
        <v>18</v>
      </c>
      <c r="B21" s="5">
        <v>49</v>
      </c>
      <c r="C21" s="7">
        <f t="shared" si="0"/>
        <v>-1.5</v>
      </c>
      <c r="D21" s="7">
        <f>B21-50.5+5</f>
        <v>3.5</v>
      </c>
      <c r="E21">
        <v>6</v>
      </c>
      <c r="H21" s="7">
        <f t="shared" si="1"/>
        <v>0.5</v>
      </c>
      <c r="I21" s="7">
        <f>49.5-B21+14.5</f>
        <v>15</v>
      </c>
      <c r="M21" s="7">
        <v>-15</v>
      </c>
    </row>
    <row r="22" spans="1:13" x14ac:dyDescent="0.25">
      <c r="A22" s="4">
        <v>19</v>
      </c>
      <c r="B22" s="5">
        <v>54</v>
      </c>
      <c r="C22" s="7">
        <f t="shared" si="0"/>
        <v>3.5</v>
      </c>
      <c r="D22" s="7">
        <f>B22-50.5+D21</f>
        <v>7</v>
      </c>
      <c r="E22">
        <v>7</v>
      </c>
      <c r="H22" s="7">
        <f t="shared" si="1"/>
        <v>-4.5</v>
      </c>
      <c r="I22" s="7">
        <f>49.5-B22+15</f>
        <v>10.5</v>
      </c>
      <c r="M22" s="7">
        <v>-10.5</v>
      </c>
    </row>
    <row r="23" spans="1:13" x14ac:dyDescent="0.25">
      <c r="A23" s="4">
        <v>20</v>
      </c>
      <c r="B23" s="5">
        <v>51</v>
      </c>
      <c r="C23" s="7">
        <f t="shared" si="0"/>
        <v>0.5</v>
      </c>
      <c r="D23" s="7">
        <f>B23-50.5+7</f>
        <v>7.5</v>
      </c>
      <c r="E23">
        <v>8</v>
      </c>
      <c r="H23" s="7">
        <f t="shared" si="1"/>
        <v>-1.5</v>
      </c>
      <c r="I23" s="7">
        <f>49.5-B23+10.5</f>
        <v>9</v>
      </c>
      <c r="M23" s="7">
        <v>-9</v>
      </c>
    </row>
    <row r="24" spans="1:13" x14ac:dyDescent="0.25">
      <c r="A24" s="4">
        <v>21</v>
      </c>
      <c r="B24" s="5">
        <v>52</v>
      </c>
      <c r="C24" s="7">
        <f t="shared" si="0"/>
        <v>1.5</v>
      </c>
      <c r="D24" s="7">
        <f>B24-50.5+D23</f>
        <v>9</v>
      </c>
      <c r="E24">
        <v>9</v>
      </c>
      <c r="H24" s="7">
        <f t="shared" si="1"/>
        <v>-2.5</v>
      </c>
      <c r="I24" s="7">
        <f>49.5-B24+9</f>
        <v>6.5</v>
      </c>
      <c r="M24" s="7">
        <v>-6.5</v>
      </c>
    </row>
    <row r="25" spans="1:13" x14ac:dyDescent="0.25">
      <c r="A25" s="4">
        <v>22</v>
      </c>
      <c r="B25" s="5">
        <v>46</v>
      </c>
      <c r="C25" s="7">
        <f t="shared" si="0"/>
        <v>-4.5</v>
      </c>
      <c r="D25" s="7">
        <f>B25-50.5+9</f>
        <v>4.5</v>
      </c>
      <c r="E25">
        <v>10</v>
      </c>
      <c r="H25" s="7">
        <f t="shared" si="1"/>
        <v>3.5</v>
      </c>
      <c r="I25" s="7">
        <f>49.5-B25+6.5</f>
        <v>10</v>
      </c>
      <c r="M25" s="7">
        <v>-10</v>
      </c>
    </row>
    <row r="26" spans="1:13" x14ac:dyDescent="0.25">
      <c r="A26" s="4">
        <v>23</v>
      </c>
      <c r="B26" s="5">
        <v>42</v>
      </c>
      <c r="C26" s="7">
        <f t="shared" si="0"/>
        <v>-8.5</v>
      </c>
      <c r="D26" s="7">
        <v>0</v>
      </c>
      <c r="E26">
        <v>0</v>
      </c>
      <c r="H26" s="7">
        <f t="shared" si="1"/>
        <v>7.5</v>
      </c>
      <c r="I26" s="7">
        <f>49.5-B26+10</f>
        <v>17.5</v>
      </c>
      <c r="M26" s="7">
        <v>-17.5</v>
      </c>
    </row>
    <row r="27" spans="1:13" x14ac:dyDescent="0.25">
      <c r="A27" s="4">
        <v>24</v>
      </c>
      <c r="B27" s="5">
        <v>43</v>
      </c>
      <c r="C27" s="7">
        <f t="shared" si="0"/>
        <v>-7.5</v>
      </c>
      <c r="D27" s="7">
        <v>0</v>
      </c>
      <c r="E27">
        <v>0</v>
      </c>
      <c r="H27" s="7">
        <f t="shared" si="1"/>
        <v>6.5</v>
      </c>
      <c r="I27" s="7">
        <f>49.5-B27+17.5</f>
        <v>24</v>
      </c>
      <c r="M27" s="7">
        <v>-24</v>
      </c>
    </row>
    <row r="28" spans="1:13" x14ac:dyDescent="0.25">
      <c r="A28" s="4">
        <v>25</v>
      </c>
      <c r="B28" s="5">
        <v>45</v>
      </c>
      <c r="C28" s="7">
        <f t="shared" si="0"/>
        <v>-5.5</v>
      </c>
      <c r="D28" s="7">
        <v>0</v>
      </c>
      <c r="E28">
        <v>0</v>
      </c>
      <c r="H28" s="7">
        <f t="shared" si="1"/>
        <v>4.5</v>
      </c>
      <c r="I28" s="7">
        <f>49.5-B28+24</f>
        <v>28.5</v>
      </c>
      <c r="M28" s="7">
        <v>-28.5</v>
      </c>
    </row>
    <row r="29" spans="1:13" x14ac:dyDescent="0.25">
      <c r="A29" s="4">
        <v>26</v>
      </c>
      <c r="B29" s="5">
        <v>46</v>
      </c>
      <c r="C29" s="7">
        <f t="shared" si="0"/>
        <v>-4.5</v>
      </c>
      <c r="D29" s="7">
        <v>0</v>
      </c>
      <c r="E29">
        <v>0</v>
      </c>
      <c r="H29" s="7">
        <f t="shared" si="1"/>
        <v>3.5</v>
      </c>
      <c r="I29" s="7">
        <f>49.5-B29+I28</f>
        <v>32</v>
      </c>
      <c r="M29" s="7">
        <v>-32</v>
      </c>
    </row>
    <row r="30" spans="1:13" x14ac:dyDescent="0.25">
      <c r="A30" s="4">
        <v>27</v>
      </c>
      <c r="B30" s="5">
        <v>42</v>
      </c>
      <c r="C30" s="7">
        <f t="shared" si="0"/>
        <v>-8.5</v>
      </c>
      <c r="D30" s="7">
        <v>0</v>
      </c>
      <c r="E30">
        <v>0</v>
      </c>
      <c r="H30" s="7">
        <f t="shared" si="1"/>
        <v>7.5</v>
      </c>
      <c r="I30" s="7">
        <f>49.5-B30+32</f>
        <v>39.5</v>
      </c>
      <c r="M30" s="7">
        <v>-39.5</v>
      </c>
    </row>
    <row r="31" spans="1:13" x14ac:dyDescent="0.25">
      <c r="A31" s="4">
        <v>28</v>
      </c>
      <c r="B31" s="5">
        <v>44</v>
      </c>
      <c r="C31" s="7">
        <f t="shared" si="0"/>
        <v>-6.5</v>
      </c>
      <c r="D31" s="7">
        <v>0</v>
      </c>
      <c r="E31">
        <v>0</v>
      </c>
      <c r="H31" s="7">
        <f t="shared" si="1"/>
        <v>5.5</v>
      </c>
      <c r="I31" s="7">
        <f>49.5-B31+39.5</f>
        <v>45</v>
      </c>
      <c r="M31" s="7">
        <v>-45</v>
      </c>
    </row>
    <row r="32" spans="1:13" x14ac:dyDescent="0.25">
      <c r="A32" s="4">
        <v>29</v>
      </c>
      <c r="B32" s="5">
        <v>43</v>
      </c>
      <c r="C32" s="7">
        <f t="shared" si="0"/>
        <v>-7.5</v>
      </c>
      <c r="D32" s="7">
        <v>0</v>
      </c>
      <c r="E32">
        <v>0</v>
      </c>
      <c r="H32" s="7">
        <f t="shared" si="1"/>
        <v>6.5</v>
      </c>
      <c r="I32" s="7">
        <f>49.5-B32+45</f>
        <v>51.5</v>
      </c>
      <c r="M32" s="7">
        <v>-51.5</v>
      </c>
    </row>
    <row r="33" spans="1:13" x14ac:dyDescent="0.25">
      <c r="A33" s="4">
        <v>30</v>
      </c>
      <c r="B33" s="5">
        <v>46</v>
      </c>
      <c r="C33" s="7">
        <f t="shared" si="0"/>
        <v>-4.5</v>
      </c>
      <c r="D33" s="7">
        <v>0</v>
      </c>
      <c r="E33">
        <v>0</v>
      </c>
      <c r="H33" s="7">
        <f t="shared" si="1"/>
        <v>3.5</v>
      </c>
      <c r="I33" s="7">
        <f>49.5-B33+51.5</f>
        <v>55</v>
      </c>
      <c r="M33" s="7">
        <v>-55</v>
      </c>
    </row>
    <row r="34" spans="1:13" x14ac:dyDescent="0.25">
      <c r="A34" s="4">
        <v>31</v>
      </c>
      <c r="B34" s="5">
        <v>42</v>
      </c>
      <c r="C34" s="7">
        <f t="shared" si="0"/>
        <v>-8.5</v>
      </c>
      <c r="D34" s="7">
        <v>0</v>
      </c>
      <c r="E34">
        <v>0</v>
      </c>
      <c r="H34" s="7">
        <f t="shared" si="1"/>
        <v>7.5</v>
      </c>
      <c r="I34" s="7">
        <f>49.5-B34+55</f>
        <v>62.5</v>
      </c>
      <c r="M34" s="7">
        <v>-62.5</v>
      </c>
    </row>
    <row r="35" spans="1:13" x14ac:dyDescent="0.25">
      <c r="A35" s="4">
        <v>32</v>
      </c>
      <c r="B35" s="5">
        <v>43</v>
      </c>
      <c r="C35" s="7">
        <f t="shared" si="0"/>
        <v>-7.5</v>
      </c>
      <c r="D35" s="7">
        <v>0</v>
      </c>
      <c r="E35">
        <v>0</v>
      </c>
      <c r="H35" s="7">
        <f t="shared" si="1"/>
        <v>6.5</v>
      </c>
      <c r="I35" s="7">
        <f>49.5-B35+62.5</f>
        <v>69</v>
      </c>
      <c r="M35" s="7">
        <v>-69</v>
      </c>
    </row>
    <row r="36" spans="1:13" x14ac:dyDescent="0.25">
      <c r="A36" s="4">
        <v>33</v>
      </c>
      <c r="B36" s="5">
        <v>42</v>
      </c>
      <c r="C36" s="7">
        <f t="shared" si="0"/>
        <v>-8.5</v>
      </c>
      <c r="D36" s="7">
        <v>0</v>
      </c>
      <c r="E36">
        <v>0</v>
      </c>
      <c r="H36" s="7">
        <f t="shared" si="1"/>
        <v>7.5</v>
      </c>
      <c r="I36" s="7">
        <f>49.5-B36+69</f>
        <v>76.5</v>
      </c>
      <c r="M36" s="7">
        <v>-76.5</v>
      </c>
    </row>
    <row r="37" spans="1:13" x14ac:dyDescent="0.25">
      <c r="A37" s="4">
        <v>34</v>
      </c>
      <c r="B37" s="5">
        <v>45</v>
      </c>
      <c r="C37" s="7">
        <f t="shared" si="0"/>
        <v>-5.5</v>
      </c>
      <c r="D37" s="7">
        <v>0</v>
      </c>
      <c r="E37">
        <v>0</v>
      </c>
      <c r="H37" s="7">
        <f t="shared" si="1"/>
        <v>4.5</v>
      </c>
      <c r="I37" s="12">
        <f>49.5-A37+76.5</f>
        <v>92</v>
      </c>
      <c r="M37" s="7">
        <v>-92</v>
      </c>
    </row>
    <row r="38" spans="1:13" x14ac:dyDescent="0.25">
      <c r="A38" s="4">
        <v>35</v>
      </c>
      <c r="B38" s="5">
        <v>49</v>
      </c>
      <c r="C38" s="7">
        <f t="shared" si="0"/>
        <v>-1.5</v>
      </c>
      <c r="D38" s="7">
        <v>0</v>
      </c>
      <c r="E38">
        <v>0</v>
      </c>
      <c r="H38" s="7">
        <f t="shared" si="1"/>
        <v>0.5</v>
      </c>
      <c r="I38" s="7">
        <f>49.5-B38+92</f>
        <v>92.5</v>
      </c>
      <c r="M38" s="7">
        <v>-92.5</v>
      </c>
    </row>
    <row r="39" spans="1:13" x14ac:dyDescent="0.25">
      <c r="A39" s="4">
        <v>36</v>
      </c>
      <c r="B39" s="5">
        <v>50</v>
      </c>
      <c r="C39" s="7">
        <f t="shared" si="0"/>
        <v>-0.5</v>
      </c>
      <c r="D39" s="7">
        <v>0</v>
      </c>
      <c r="E39">
        <v>0</v>
      </c>
      <c r="H39" s="7">
        <f t="shared" si="1"/>
        <v>-0.5</v>
      </c>
      <c r="I39" s="7">
        <f>49.5-B39+92.5</f>
        <v>92</v>
      </c>
      <c r="M39" s="7">
        <v>-92</v>
      </c>
    </row>
    <row r="40" spans="1:13" x14ac:dyDescent="0.25">
      <c r="A40" s="4">
        <v>37</v>
      </c>
      <c r="B40" s="5">
        <v>51</v>
      </c>
      <c r="C40" s="7">
        <f t="shared" si="0"/>
        <v>0.5</v>
      </c>
      <c r="D40" s="7">
        <f>B40-50.5</f>
        <v>0.5</v>
      </c>
      <c r="E40">
        <v>1</v>
      </c>
      <c r="H40" s="7">
        <f t="shared" si="1"/>
        <v>-1.5</v>
      </c>
      <c r="I40" s="7">
        <f>49.5-B40+92</f>
        <v>90.5</v>
      </c>
      <c r="M40" s="7">
        <v>-90.5</v>
      </c>
    </row>
    <row r="41" spans="1:13" x14ac:dyDescent="0.25">
      <c r="A41" s="4">
        <v>38</v>
      </c>
      <c r="B41" s="5">
        <v>52</v>
      </c>
      <c r="C41" s="7">
        <f t="shared" si="0"/>
        <v>1.5</v>
      </c>
      <c r="D41" s="7">
        <f>B41-50.5+0.5</f>
        <v>2</v>
      </c>
      <c r="E41">
        <v>2</v>
      </c>
      <c r="H41" s="7">
        <f t="shared" si="1"/>
        <v>-2.5</v>
      </c>
      <c r="I41" s="7">
        <f>49.5-B41+90.5</f>
        <v>88</v>
      </c>
      <c r="M41" s="7">
        <v>-88</v>
      </c>
    </row>
    <row r="42" spans="1:13" x14ac:dyDescent="0.25">
      <c r="A42" s="4">
        <v>39</v>
      </c>
      <c r="B42" s="5">
        <v>54</v>
      </c>
      <c r="C42" s="7">
        <f t="shared" si="0"/>
        <v>3.5</v>
      </c>
      <c r="D42" s="7">
        <f>B42-50.5+2</f>
        <v>5.5</v>
      </c>
      <c r="E42">
        <v>3</v>
      </c>
      <c r="H42" s="7">
        <f t="shared" si="1"/>
        <v>-4.5</v>
      </c>
      <c r="I42" s="7">
        <f>49.5-B42+88</f>
        <v>83.5</v>
      </c>
      <c r="M42" s="7">
        <v>-83.5</v>
      </c>
    </row>
    <row r="43" spans="1:13" x14ac:dyDescent="0.25">
      <c r="A43" s="4">
        <v>40</v>
      </c>
      <c r="B43" s="5">
        <v>51</v>
      </c>
      <c r="C43" s="7">
        <f t="shared" si="0"/>
        <v>0.5</v>
      </c>
      <c r="D43" s="7">
        <f>B43-50.5+5.5</f>
        <v>6</v>
      </c>
      <c r="E43">
        <v>4</v>
      </c>
      <c r="H43" s="7">
        <f t="shared" si="1"/>
        <v>-1.5</v>
      </c>
      <c r="I43" s="7">
        <f>49.5-B43+83.5</f>
        <v>82</v>
      </c>
      <c r="M43" s="7">
        <v>-82</v>
      </c>
    </row>
    <row r="44" spans="1:13" x14ac:dyDescent="0.25">
      <c r="A44" s="4">
        <v>41</v>
      </c>
      <c r="B44" s="5">
        <v>49</v>
      </c>
      <c r="C44" s="7">
        <f t="shared" si="0"/>
        <v>-1.5</v>
      </c>
      <c r="D44" s="7">
        <f>49-50.5+6</f>
        <v>4.5</v>
      </c>
      <c r="E44">
        <v>5</v>
      </c>
      <c r="H44" s="7">
        <f t="shared" si="1"/>
        <v>0.5</v>
      </c>
      <c r="I44" s="7">
        <f>49.5-B44+82</f>
        <v>82.5</v>
      </c>
      <c r="M44" s="7">
        <v>-82.5</v>
      </c>
    </row>
    <row r="45" spans="1:13" x14ac:dyDescent="0.25">
      <c r="A45" s="4">
        <v>42</v>
      </c>
      <c r="B45" s="5">
        <v>50</v>
      </c>
      <c r="C45" s="7">
        <f t="shared" si="0"/>
        <v>-0.5</v>
      </c>
      <c r="D45" s="7">
        <f>50-50.5+4.5</f>
        <v>4</v>
      </c>
      <c r="E45">
        <v>6</v>
      </c>
      <c r="H45" s="7">
        <f t="shared" si="1"/>
        <v>-0.5</v>
      </c>
      <c r="I45" s="7">
        <f>49.5-B45+82.5</f>
        <v>82</v>
      </c>
      <c r="M45" s="7">
        <v>-82</v>
      </c>
    </row>
    <row r="46" spans="1:13" x14ac:dyDescent="0.25">
      <c r="A46" s="4">
        <v>43</v>
      </c>
      <c r="B46" s="5">
        <v>49.5</v>
      </c>
      <c r="C46" s="7">
        <f t="shared" si="0"/>
        <v>-1</v>
      </c>
      <c r="D46" s="7">
        <f>B46-50.5+4</f>
        <v>3</v>
      </c>
      <c r="E46">
        <v>7</v>
      </c>
      <c r="H46" s="7">
        <f t="shared" si="1"/>
        <v>0</v>
      </c>
      <c r="I46" s="7">
        <f>49.5-B46+82</f>
        <v>82</v>
      </c>
      <c r="M46" s="7">
        <v>-82</v>
      </c>
    </row>
    <row r="47" spans="1:13" x14ac:dyDescent="0.25">
      <c r="A47" s="4">
        <v>44</v>
      </c>
      <c r="B47" s="5">
        <v>51</v>
      </c>
      <c r="C47" s="7">
        <f t="shared" si="0"/>
        <v>0.5</v>
      </c>
      <c r="D47" s="7">
        <f>B47-50.5+3</f>
        <v>3.5</v>
      </c>
      <c r="E47">
        <v>8</v>
      </c>
      <c r="H47" s="7">
        <f t="shared" si="1"/>
        <v>-1.5</v>
      </c>
      <c r="I47" s="7">
        <f>49.5-B47+82</f>
        <v>80.5</v>
      </c>
      <c r="M47" s="7">
        <v>-80.5</v>
      </c>
    </row>
    <row r="48" spans="1:13" x14ac:dyDescent="0.25">
      <c r="A48" s="4">
        <v>45</v>
      </c>
      <c r="B48" s="5">
        <v>50</v>
      </c>
      <c r="C48" s="7">
        <f t="shared" si="0"/>
        <v>-0.5</v>
      </c>
      <c r="D48" s="7">
        <f>B48-50.5+3.5</f>
        <v>3</v>
      </c>
      <c r="E48">
        <v>9</v>
      </c>
      <c r="H48" s="7">
        <f t="shared" si="1"/>
        <v>-0.5</v>
      </c>
      <c r="I48" s="7">
        <f>49.5-B48+80.5</f>
        <v>80</v>
      </c>
      <c r="M48" s="7">
        <v>-80</v>
      </c>
    </row>
    <row r="49" spans="1:13" x14ac:dyDescent="0.25">
      <c r="A49" s="4">
        <v>46</v>
      </c>
      <c r="B49" s="5">
        <v>52</v>
      </c>
      <c r="C49" s="7">
        <f t="shared" si="0"/>
        <v>1.5</v>
      </c>
      <c r="D49" s="7">
        <f>B49-50.5+3</f>
        <v>4.5</v>
      </c>
      <c r="E49">
        <v>10</v>
      </c>
      <c r="H49" s="7">
        <f t="shared" si="1"/>
        <v>-2.5</v>
      </c>
      <c r="I49" s="7">
        <f>49.5-B49+80</f>
        <v>77.5</v>
      </c>
      <c r="M49" s="7">
        <v>-77.5</v>
      </c>
    </row>
    <row r="50" spans="1:13" x14ac:dyDescent="0.25">
      <c r="A50" s="4">
        <v>47</v>
      </c>
      <c r="B50" s="5">
        <v>50</v>
      </c>
      <c r="C50" s="7">
        <f t="shared" si="0"/>
        <v>-0.5</v>
      </c>
      <c r="D50" s="7">
        <f>B50-50.5+4.5</f>
        <v>4</v>
      </c>
      <c r="E50">
        <v>11</v>
      </c>
      <c r="H50" s="7">
        <f t="shared" si="1"/>
        <v>-0.5</v>
      </c>
      <c r="I50" s="7">
        <f>49.5-B50+77.5</f>
        <v>77</v>
      </c>
      <c r="M50" s="7">
        <v>-77</v>
      </c>
    </row>
    <row r="51" spans="1:13" x14ac:dyDescent="0.25">
      <c r="A51" s="4">
        <v>48</v>
      </c>
      <c r="B51" s="5">
        <v>48</v>
      </c>
      <c r="C51" s="7">
        <f t="shared" si="0"/>
        <v>-2.5</v>
      </c>
      <c r="D51" s="7">
        <f>B51-50.5+4</f>
        <v>1.5</v>
      </c>
      <c r="E51">
        <v>12</v>
      </c>
      <c r="H51" s="7">
        <f t="shared" si="1"/>
        <v>1.5</v>
      </c>
      <c r="I51" s="7">
        <f>49.5-B51+77</f>
        <v>78.5</v>
      </c>
      <c r="M51" s="7">
        <v>-78.5</v>
      </c>
    </row>
    <row r="52" spans="1:13" x14ac:dyDescent="0.25">
      <c r="A52" s="4">
        <v>49</v>
      </c>
      <c r="B52" s="5">
        <v>49.5</v>
      </c>
      <c r="C52" s="7">
        <f t="shared" si="0"/>
        <v>-1</v>
      </c>
      <c r="D52" s="7">
        <f>49.5-50.5+1.5</f>
        <v>0.5</v>
      </c>
      <c r="E52">
        <v>13</v>
      </c>
      <c r="H52" s="7">
        <f t="shared" si="1"/>
        <v>0</v>
      </c>
      <c r="I52" s="7">
        <f>49.5-B52+78.5</f>
        <v>78.5</v>
      </c>
      <c r="M52" s="7">
        <v>-78.5</v>
      </c>
    </row>
    <row r="53" spans="1:13" x14ac:dyDescent="0.25">
      <c r="A53" s="4">
        <v>50</v>
      </c>
      <c r="B53" s="5">
        <v>49</v>
      </c>
      <c r="C53" s="7">
        <f t="shared" si="0"/>
        <v>-1.5</v>
      </c>
      <c r="D53" s="7">
        <v>0</v>
      </c>
      <c r="E53">
        <v>0</v>
      </c>
      <c r="H53" s="7">
        <f t="shared" si="1"/>
        <v>0.5</v>
      </c>
      <c r="I53" s="7">
        <f>49.5-B53+78.5</f>
        <v>79</v>
      </c>
      <c r="M53" s="7">
        <v>-79</v>
      </c>
    </row>
    <row r="54" spans="1:13" x14ac:dyDescent="0.25">
      <c r="B54" s="13">
        <f>AVERAGE(B4:B53)</f>
        <v>48.2</v>
      </c>
    </row>
  </sheetData>
  <mergeCells count="2">
    <mergeCell ref="C2:E2"/>
    <mergeCell ref="I2:K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C1" zoomScale="90" zoomScaleNormal="90" workbookViewId="0">
      <selection activeCell="T53" sqref="T53"/>
    </sheetView>
  </sheetViews>
  <sheetFormatPr defaultRowHeight="15" x14ac:dyDescent="0.25"/>
  <cols>
    <col min="1" max="1" width="11.140625" customWidth="1"/>
    <col min="2" max="2" width="11.42578125" customWidth="1"/>
    <col min="15" max="15" width="10.140625" customWidth="1"/>
  </cols>
  <sheetData>
    <row r="1" spans="1:34" ht="18.75" x14ac:dyDescent="0.3">
      <c r="A1" s="9" t="s">
        <v>0</v>
      </c>
      <c r="B1" s="10" t="s">
        <v>1</v>
      </c>
      <c r="C1" s="44" t="s">
        <v>68</v>
      </c>
      <c r="D1" s="44"/>
      <c r="E1" s="44"/>
      <c r="F1" s="44"/>
      <c r="G1" s="44"/>
      <c r="H1" s="44"/>
      <c r="I1" s="44"/>
      <c r="J1" s="44"/>
      <c r="K1" s="44"/>
      <c r="L1" s="44"/>
      <c r="O1" s="44" t="s">
        <v>69</v>
      </c>
      <c r="P1" s="44"/>
      <c r="Q1" s="44"/>
      <c r="R1" s="44"/>
      <c r="S1" s="44"/>
      <c r="T1" s="44"/>
      <c r="U1" s="44"/>
      <c r="V1" s="44"/>
    </row>
    <row r="2" spans="1:34" ht="21" customHeight="1" x14ac:dyDescent="0.25">
      <c r="A2" s="3" t="s">
        <v>105</v>
      </c>
      <c r="B2" s="1" t="s">
        <v>21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O2" t="s">
        <v>80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AA2" t="s">
        <v>81</v>
      </c>
      <c r="AB2" t="s">
        <v>70</v>
      </c>
      <c r="AC2" t="s">
        <v>82</v>
      </c>
      <c r="AD2" t="s">
        <v>84</v>
      </c>
      <c r="AE2" t="s">
        <v>85</v>
      </c>
      <c r="AF2" t="s">
        <v>83</v>
      </c>
      <c r="AG2" t="s">
        <v>86</v>
      </c>
      <c r="AH2" t="s">
        <v>87</v>
      </c>
    </row>
    <row r="3" spans="1:34" x14ac:dyDescent="0.25">
      <c r="A3" s="4">
        <v>1</v>
      </c>
      <c r="B3" s="5">
        <v>50</v>
      </c>
      <c r="C3" s="5">
        <v>51</v>
      </c>
      <c r="D3" s="5">
        <v>50.5</v>
      </c>
      <c r="E3" s="5">
        <v>49</v>
      </c>
      <c r="F3" s="5">
        <v>50</v>
      </c>
      <c r="G3" s="5">
        <v>43</v>
      </c>
      <c r="H3" s="5">
        <v>42</v>
      </c>
      <c r="I3" s="5">
        <v>45</v>
      </c>
      <c r="J3" s="5">
        <v>47</v>
      </c>
      <c r="K3" s="5">
        <v>49</v>
      </c>
      <c r="L3" s="5">
        <v>46</v>
      </c>
      <c r="N3" s="27">
        <v>1</v>
      </c>
      <c r="O3" s="28">
        <v>0</v>
      </c>
      <c r="P3" s="24">
        <v>1</v>
      </c>
      <c r="Q3" s="24">
        <v>-0.25999999999999801</v>
      </c>
      <c r="R3" s="24">
        <v>-1.5624000000000038</v>
      </c>
      <c r="S3" s="24">
        <v>0.62502399999999625</v>
      </c>
      <c r="T3" s="24">
        <v>-6.8499942400000009</v>
      </c>
      <c r="U3" s="24">
        <v>-2.6439986175999977</v>
      </c>
      <c r="V3" s="24">
        <v>2.365440331776</v>
      </c>
      <c r="W3" s="24">
        <v>2.5677056796262363</v>
      </c>
      <c r="X3" s="24">
        <v>2.616249363110299</v>
      </c>
      <c r="Y3" s="24">
        <v>-2.3721001528535339</v>
      </c>
      <c r="AA3" s="28">
        <v>0</v>
      </c>
      <c r="AB3" s="24">
        <v>1</v>
      </c>
      <c r="AC3" s="28">
        <v>0</v>
      </c>
      <c r="AD3" s="24">
        <v>-0.25999999999999801</v>
      </c>
      <c r="AE3" s="29">
        <v>0</v>
      </c>
      <c r="AF3" s="24">
        <v>-1.5624000000000038</v>
      </c>
      <c r="AG3" s="29">
        <v>0</v>
      </c>
      <c r="AH3" s="24">
        <v>0.62502399999999625</v>
      </c>
    </row>
    <row r="4" spans="1:34" x14ac:dyDescent="0.25">
      <c r="A4" s="4">
        <v>2</v>
      </c>
      <c r="B4" s="5">
        <v>51</v>
      </c>
      <c r="C4" s="5">
        <v>50.5</v>
      </c>
      <c r="D4" s="5">
        <v>49</v>
      </c>
      <c r="E4" s="5">
        <v>50</v>
      </c>
      <c r="F4" s="5">
        <v>43</v>
      </c>
      <c r="G4" s="5">
        <v>42</v>
      </c>
      <c r="H4" s="5">
        <v>45</v>
      </c>
      <c r="I4" s="5">
        <v>47</v>
      </c>
      <c r="J4" s="5">
        <v>49</v>
      </c>
      <c r="K4" s="5">
        <v>46</v>
      </c>
      <c r="L4" s="5">
        <v>50</v>
      </c>
      <c r="N4" s="27">
        <v>2</v>
      </c>
      <c r="O4" s="24">
        <v>1</v>
      </c>
      <c r="P4" s="24">
        <v>-0.25999999999999801</v>
      </c>
      <c r="Q4" s="24">
        <v>-1.5624000000000038</v>
      </c>
      <c r="R4" s="24">
        <v>0.62502399999999625</v>
      </c>
      <c r="S4" s="24">
        <v>-6.8499942400000009</v>
      </c>
      <c r="T4" s="24">
        <v>-2.6439986175999977</v>
      </c>
      <c r="U4" s="24">
        <v>2.365440331776</v>
      </c>
      <c r="V4" s="24">
        <v>2.5677056796262363</v>
      </c>
      <c r="W4" s="24">
        <v>2.616249363110299</v>
      </c>
      <c r="X4" s="24">
        <v>-2.3721001528535339</v>
      </c>
      <c r="Y4" s="24">
        <v>3.4306959633151521</v>
      </c>
      <c r="AA4" s="24">
        <v>1</v>
      </c>
      <c r="AB4" s="24">
        <v>-0.25999999999999801</v>
      </c>
      <c r="AC4" s="24">
        <v>1</v>
      </c>
      <c r="AD4" s="24">
        <v>-1.5624000000000038</v>
      </c>
      <c r="AE4" s="24">
        <v>1</v>
      </c>
      <c r="AF4" s="24">
        <v>0.62502399999999625</v>
      </c>
      <c r="AG4" s="24">
        <v>1</v>
      </c>
      <c r="AH4" s="24">
        <v>-6.8499942400000009</v>
      </c>
    </row>
    <row r="5" spans="1:34" x14ac:dyDescent="0.25">
      <c r="A5" s="4">
        <v>3</v>
      </c>
      <c r="B5" s="5">
        <v>50.5</v>
      </c>
      <c r="C5" s="5">
        <v>49</v>
      </c>
      <c r="D5" s="5">
        <v>50</v>
      </c>
      <c r="E5" s="5">
        <v>43</v>
      </c>
      <c r="F5" s="5">
        <v>42</v>
      </c>
      <c r="G5" s="5">
        <v>45</v>
      </c>
      <c r="H5" s="5">
        <v>47</v>
      </c>
      <c r="I5" s="5">
        <v>49</v>
      </c>
      <c r="J5" s="5">
        <v>46</v>
      </c>
      <c r="K5" s="5">
        <v>50</v>
      </c>
      <c r="L5" s="5">
        <v>52</v>
      </c>
      <c r="N5" s="27">
        <v>3</v>
      </c>
      <c r="O5" s="24">
        <v>-0.25999999999999801</v>
      </c>
      <c r="P5" s="24">
        <v>-1.5624000000000038</v>
      </c>
      <c r="Q5" s="24">
        <v>0.62502399999999625</v>
      </c>
      <c r="R5" s="24">
        <v>-6.8499942400000009</v>
      </c>
      <c r="S5" s="24">
        <v>-2.6439986175999977</v>
      </c>
      <c r="T5" s="24">
        <v>2.365440331776</v>
      </c>
      <c r="U5" s="24">
        <v>2.5677056796262363</v>
      </c>
      <c r="V5" s="24">
        <v>2.616249363110299</v>
      </c>
      <c r="W5" s="24">
        <v>-2.3721001528535339</v>
      </c>
      <c r="X5" s="24">
        <v>3.4306959633151521</v>
      </c>
      <c r="Y5" s="24">
        <v>2.8233670311956374</v>
      </c>
      <c r="AA5" s="24">
        <v>-0.25999999999999801</v>
      </c>
      <c r="AB5" s="24">
        <v>-1.5624000000000038</v>
      </c>
      <c r="AC5" s="24">
        <v>-0.25999999999999801</v>
      </c>
      <c r="AD5" s="24">
        <v>0.62502399999999625</v>
      </c>
      <c r="AE5" s="24">
        <v>-0.25999999999999801</v>
      </c>
      <c r="AF5" s="24">
        <v>-6.8499942400000009</v>
      </c>
      <c r="AG5" s="24">
        <v>-0.25999999999999801</v>
      </c>
      <c r="AH5" s="24">
        <v>-2.6439986175999977</v>
      </c>
    </row>
    <row r="6" spans="1:34" x14ac:dyDescent="0.25">
      <c r="A6" s="4">
        <v>4</v>
      </c>
      <c r="B6" s="5">
        <v>49</v>
      </c>
      <c r="C6" s="5">
        <v>50</v>
      </c>
      <c r="D6" s="5">
        <v>43</v>
      </c>
      <c r="E6" s="5">
        <v>42</v>
      </c>
      <c r="F6" s="5">
        <v>45</v>
      </c>
      <c r="G6" s="5">
        <v>47</v>
      </c>
      <c r="H6" s="5">
        <v>49</v>
      </c>
      <c r="I6" s="5">
        <v>46</v>
      </c>
      <c r="J6" s="5">
        <v>50</v>
      </c>
      <c r="K6" s="5">
        <v>52</v>
      </c>
      <c r="L6" s="5">
        <v>52.5</v>
      </c>
      <c r="N6" s="27">
        <v>4</v>
      </c>
      <c r="O6" s="24">
        <v>-1.5624000000000038</v>
      </c>
      <c r="P6" s="24">
        <v>0.62502399999999625</v>
      </c>
      <c r="Q6" s="24">
        <v>-6.8499942400000009</v>
      </c>
      <c r="R6" s="24">
        <v>-2.6439986175999977</v>
      </c>
      <c r="S6" s="24">
        <v>2.365440331776</v>
      </c>
      <c r="T6" s="24">
        <v>2.5677056796262363</v>
      </c>
      <c r="U6" s="24">
        <v>2.616249363110299</v>
      </c>
      <c r="V6" s="24">
        <v>-2.3721001528535339</v>
      </c>
      <c r="W6" s="24">
        <v>3.4306959633151521</v>
      </c>
      <c r="X6" s="24">
        <v>2.8233670311956374</v>
      </c>
      <c r="Y6" s="24">
        <v>1.1776080874869521</v>
      </c>
      <c r="AA6" s="24">
        <v>-1.5624000000000038</v>
      </c>
      <c r="AB6" s="24">
        <v>0.62502399999999625</v>
      </c>
      <c r="AC6" s="24">
        <v>-1.5624000000000038</v>
      </c>
      <c r="AD6" s="24">
        <v>-6.8499942400000009</v>
      </c>
      <c r="AE6" s="24">
        <v>-1.5624000000000038</v>
      </c>
      <c r="AF6" s="24">
        <v>-2.6439986175999977</v>
      </c>
      <c r="AG6" s="24">
        <v>-1.5624000000000038</v>
      </c>
      <c r="AH6" s="24">
        <v>2.365440331776</v>
      </c>
    </row>
    <row r="7" spans="1:34" x14ac:dyDescent="0.25">
      <c r="A7" s="4">
        <v>5</v>
      </c>
      <c r="B7" s="5">
        <v>50</v>
      </c>
      <c r="C7" s="5">
        <v>43</v>
      </c>
      <c r="D7" s="5">
        <v>42</v>
      </c>
      <c r="E7" s="5">
        <v>45</v>
      </c>
      <c r="F7" s="5">
        <v>47</v>
      </c>
      <c r="G7" s="5">
        <v>49</v>
      </c>
      <c r="H7" s="5">
        <v>46</v>
      </c>
      <c r="I7" s="5">
        <v>50</v>
      </c>
      <c r="J7" s="5">
        <v>52</v>
      </c>
      <c r="K7" s="5">
        <v>52.5</v>
      </c>
      <c r="L7" s="5">
        <v>51</v>
      </c>
      <c r="N7" s="27">
        <v>5</v>
      </c>
      <c r="O7" s="24">
        <v>0.62502399999999625</v>
      </c>
      <c r="P7" s="24">
        <v>-6.8499942400000009</v>
      </c>
      <c r="Q7" s="24">
        <v>-2.6439986175999977</v>
      </c>
      <c r="R7" s="24">
        <v>2.365440331776</v>
      </c>
      <c r="S7" s="24">
        <v>2.5677056796262363</v>
      </c>
      <c r="T7" s="24">
        <v>2.616249363110299</v>
      </c>
      <c r="U7" s="24">
        <v>-2.3721001528535339</v>
      </c>
      <c r="V7" s="24">
        <v>3.4306959633151521</v>
      </c>
      <c r="W7" s="24">
        <v>2.8233670311956374</v>
      </c>
      <c r="X7" s="24">
        <v>1.1776080874869521</v>
      </c>
      <c r="Y7" s="24">
        <v>-1.2173740590031272</v>
      </c>
      <c r="AA7" s="24">
        <v>0.62502399999999625</v>
      </c>
      <c r="AB7" s="24">
        <v>-6.8499942400000009</v>
      </c>
      <c r="AC7" s="24">
        <v>0.62502399999999625</v>
      </c>
      <c r="AD7" s="24">
        <v>-2.6439986175999977</v>
      </c>
      <c r="AE7" s="24">
        <v>0.62502399999999625</v>
      </c>
      <c r="AF7" s="24">
        <v>2.365440331776</v>
      </c>
      <c r="AG7" s="24">
        <v>0.62502399999999625</v>
      </c>
      <c r="AH7" s="24">
        <v>2.5677056796262363</v>
      </c>
    </row>
    <row r="8" spans="1:34" x14ac:dyDescent="0.25">
      <c r="A8" s="4">
        <v>6</v>
      </c>
      <c r="B8" s="5">
        <v>43</v>
      </c>
      <c r="C8" s="5">
        <v>42</v>
      </c>
      <c r="D8" s="5">
        <v>45</v>
      </c>
      <c r="E8" s="5">
        <v>47</v>
      </c>
      <c r="F8" s="5">
        <v>49</v>
      </c>
      <c r="G8" s="5">
        <v>46</v>
      </c>
      <c r="H8" s="5">
        <v>50</v>
      </c>
      <c r="I8" s="5">
        <v>52</v>
      </c>
      <c r="J8" s="5">
        <v>52.5</v>
      </c>
      <c r="K8" s="5">
        <v>51</v>
      </c>
      <c r="L8" s="5">
        <v>52</v>
      </c>
      <c r="N8" s="27">
        <v>6</v>
      </c>
      <c r="O8" s="24">
        <v>-6.8499942400000009</v>
      </c>
      <c r="P8" s="24">
        <v>-2.6439986175999977</v>
      </c>
      <c r="Q8" s="24">
        <v>2.365440331776</v>
      </c>
      <c r="R8" s="24">
        <v>2.5677056796262363</v>
      </c>
      <c r="S8" s="24">
        <v>2.616249363110299</v>
      </c>
      <c r="T8" s="24">
        <v>-2.3721001528535339</v>
      </c>
      <c r="U8" s="24">
        <v>3.4306959633151521</v>
      </c>
      <c r="V8" s="24">
        <v>2.8233670311956374</v>
      </c>
      <c r="W8" s="24">
        <v>1.1776080874869521</v>
      </c>
      <c r="X8" s="24">
        <v>-1.2173740590031272</v>
      </c>
      <c r="Y8" s="24">
        <v>0.70783022583925259</v>
      </c>
      <c r="AA8" s="24">
        <v>-6.8499942400000009</v>
      </c>
      <c r="AB8" s="24">
        <v>-2.6439986175999977</v>
      </c>
      <c r="AC8" s="24">
        <v>-6.8499942400000009</v>
      </c>
      <c r="AD8" s="24">
        <v>2.365440331776</v>
      </c>
      <c r="AE8" s="24">
        <v>-6.8499942400000009</v>
      </c>
      <c r="AF8" s="24">
        <v>2.5677056796262363</v>
      </c>
      <c r="AG8" s="24">
        <v>-6.8499942400000009</v>
      </c>
      <c r="AH8" s="24">
        <v>2.616249363110299</v>
      </c>
    </row>
    <row r="9" spans="1:34" x14ac:dyDescent="0.25">
      <c r="A9" s="4">
        <v>7</v>
      </c>
      <c r="B9" s="5">
        <v>42</v>
      </c>
      <c r="C9" s="5">
        <v>45</v>
      </c>
      <c r="D9" s="5">
        <v>47</v>
      </c>
      <c r="E9" s="5">
        <v>49</v>
      </c>
      <c r="F9" s="5">
        <v>46</v>
      </c>
      <c r="G9" s="5">
        <v>50</v>
      </c>
      <c r="H9" s="5">
        <v>52</v>
      </c>
      <c r="I9" s="5">
        <v>52.5</v>
      </c>
      <c r="J9" s="5">
        <v>51</v>
      </c>
      <c r="K9" s="5">
        <v>52</v>
      </c>
      <c r="L9" s="5">
        <v>50</v>
      </c>
      <c r="N9" s="27">
        <v>7</v>
      </c>
      <c r="O9" s="24">
        <v>-2.6439986175999977</v>
      </c>
      <c r="P9" s="24">
        <v>2.365440331776</v>
      </c>
      <c r="Q9" s="24">
        <v>2.5677056796262363</v>
      </c>
      <c r="R9" s="24">
        <v>2.616249363110299</v>
      </c>
      <c r="S9" s="24">
        <v>-2.3721001528535339</v>
      </c>
      <c r="T9" s="24">
        <v>3.4306959633151521</v>
      </c>
      <c r="U9" s="24">
        <v>2.8233670311956374</v>
      </c>
      <c r="V9" s="24">
        <v>1.1776080874869521</v>
      </c>
      <c r="W9" s="24">
        <v>-1.2173740590031272</v>
      </c>
      <c r="X9" s="24">
        <v>0.70783022583925259</v>
      </c>
      <c r="Y9" s="24">
        <v>-1.8301207457985811</v>
      </c>
      <c r="AA9" s="24">
        <v>-2.6439986175999977</v>
      </c>
      <c r="AB9" s="24">
        <v>2.365440331776</v>
      </c>
      <c r="AC9" s="24">
        <v>-2.6439986175999977</v>
      </c>
      <c r="AD9" s="24">
        <v>2.5677056796262363</v>
      </c>
      <c r="AE9" s="24">
        <v>-2.6439986175999977</v>
      </c>
      <c r="AF9" s="24">
        <v>2.616249363110299</v>
      </c>
      <c r="AG9" s="24">
        <v>-2.6439986175999977</v>
      </c>
      <c r="AH9" s="24">
        <v>-2.3721001528535339</v>
      </c>
    </row>
    <row r="10" spans="1:34" x14ac:dyDescent="0.25">
      <c r="A10" s="4">
        <v>8</v>
      </c>
      <c r="B10" s="5">
        <v>45</v>
      </c>
      <c r="C10" s="5">
        <v>47</v>
      </c>
      <c r="D10" s="5">
        <v>49</v>
      </c>
      <c r="E10" s="5">
        <v>46</v>
      </c>
      <c r="F10" s="5">
        <v>50</v>
      </c>
      <c r="G10" s="5">
        <v>52</v>
      </c>
      <c r="H10" s="5">
        <v>52.5</v>
      </c>
      <c r="I10" s="5">
        <v>51</v>
      </c>
      <c r="J10" s="5">
        <v>52</v>
      </c>
      <c r="K10" s="5">
        <v>50</v>
      </c>
      <c r="L10" s="5">
        <v>49</v>
      </c>
      <c r="N10" s="27">
        <v>8</v>
      </c>
      <c r="O10" s="24">
        <v>2.365440331776</v>
      </c>
      <c r="P10" s="24">
        <v>2.5677056796262363</v>
      </c>
      <c r="Q10" s="24">
        <v>2.616249363110299</v>
      </c>
      <c r="R10" s="24">
        <v>-2.3721001528535339</v>
      </c>
      <c r="S10" s="24">
        <v>3.4306959633151521</v>
      </c>
      <c r="T10" s="24">
        <v>2.8233670311956374</v>
      </c>
      <c r="U10" s="24">
        <v>1.1776080874869521</v>
      </c>
      <c r="V10" s="24">
        <v>-1.2173740590031272</v>
      </c>
      <c r="W10" s="24">
        <v>0.70783022583925259</v>
      </c>
      <c r="X10" s="24">
        <v>-1.8301207457985811</v>
      </c>
      <c r="Y10" s="24">
        <v>-1.4392289789916575</v>
      </c>
      <c r="AA10" s="24">
        <v>2.365440331776</v>
      </c>
      <c r="AB10" s="24">
        <v>2.5677056796262363</v>
      </c>
      <c r="AC10" s="24">
        <v>2.365440331776</v>
      </c>
      <c r="AD10" s="24">
        <v>2.616249363110299</v>
      </c>
      <c r="AE10" s="24">
        <v>2.365440331776</v>
      </c>
      <c r="AF10" s="24">
        <v>-2.3721001528535339</v>
      </c>
      <c r="AG10" s="24">
        <v>2.365440331776</v>
      </c>
      <c r="AH10" s="24">
        <v>3.4306959633151521</v>
      </c>
    </row>
    <row r="11" spans="1:34" x14ac:dyDescent="0.25">
      <c r="A11" s="4">
        <v>9</v>
      </c>
      <c r="B11" s="5">
        <v>47</v>
      </c>
      <c r="C11" s="5">
        <v>49</v>
      </c>
      <c r="D11" s="5">
        <v>46</v>
      </c>
      <c r="E11" s="5">
        <v>50</v>
      </c>
      <c r="F11" s="5">
        <v>52</v>
      </c>
      <c r="G11" s="5">
        <v>52.5</v>
      </c>
      <c r="H11" s="5">
        <v>51</v>
      </c>
      <c r="I11" s="5">
        <v>52</v>
      </c>
      <c r="J11" s="5">
        <v>50</v>
      </c>
      <c r="K11" s="5">
        <v>49</v>
      </c>
      <c r="L11" s="5">
        <v>54</v>
      </c>
      <c r="N11" s="27">
        <v>9</v>
      </c>
      <c r="O11" s="24">
        <v>2.5677056796262363</v>
      </c>
      <c r="P11" s="24">
        <v>2.616249363110299</v>
      </c>
      <c r="Q11" s="24">
        <v>-2.3721001528535339</v>
      </c>
      <c r="R11" s="24">
        <v>3.4306959633151521</v>
      </c>
      <c r="S11" s="24">
        <v>2.8233670311956374</v>
      </c>
      <c r="T11" s="24">
        <v>1.1776080874869521</v>
      </c>
      <c r="U11" s="24">
        <v>-1.2173740590031272</v>
      </c>
      <c r="V11" s="24">
        <v>0.70783022583925259</v>
      </c>
      <c r="W11" s="24">
        <v>-1.8301207457985811</v>
      </c>
      <c r="X11" s="24">
        <v>-1.4392289789916575</v>
      </c>
      <c r="Y11" s="24">
        <v>4.6545850450419977</v>
      </c>
      <c r="AA11" s="24">
        <v>2.5677056796262363</v>
      </c>
      <c r="AB11" s="24">
        <v>2.616249363110299</v>
      </c>
      <c r="AC11" s="24">
        <v>2.5677056796262363</v>
      </c>
      <c r="AD11" s="24">
        <v>-2.3721001528535339</v>
      </c>
      <c r="AE11" s="24">
        <v>2.5677056796262363</v>
      </c>
      <c r="AF11" s="24">
        <v>3.4306959633151521</v>
      </c>
      <c r="AG11" s="24">
        <v>2.5677056796262363</v>
      </c>
      <c r="AH11" s="24">
        <v>2.8233670311956374</v>
      </c>
    </row>
    <row r="12" spans="1:34" x14ac:dyDescent="0.25">
      <c r="A12" s="4">
        <v>10</v>
      </c>
      <c r="B12" s="5">
        <v>49</v>
      </c>
      <c r="C12" s="5">
        <v>46</v>
      </c>
      <c r="D12" s="5">
        <v>50</v>
      </c>
      <c r="E12" s="5">
        <v>52</v>
      </c>
      <c r="F12" s="5">
        <v>52.5</v>
      </c>
      <c r="G12" s="5">
        <v>51</v>
      </c>
      <c r="H12" s="5">
        <v>52</v>
      </c>
      <c r="I12" s="5">
        <v>50</v>
      </c>
      <c r="J12" s="5">
        <v>49</v>
      </c>
      <c r="K12" s="5">
        <v>54</v>
      </c>
      <c r="L12" s="5">
        <v>51</v>
      </c>
      <c r="N12" s="27">
        <v>10</v>
      </c>
      <c r="O12" s="24">
        <v>2.616249363110299</v>
      </c>
      <c r="P12" s="24">
        <v>-2.3721001528535339</v>
      </c>
      <c r="Q12" s="24">
        <v>3.4306959633151521</v>
      </c>
      <c r="R12" s="24">
        <v>2.8233670311956374</v>
      </c>
      <c r="S12" s="24">
        <v>1.1776080874869521</v>
      </c>
      <c r="T12" s="24">
        <v>-1.2173740590031272</v>
      </c>
      <c r="U12" s="24">
        <v>0.70783022583925259</v>
      </c>
      <c r="V12" s="24">
        <v>-1.8301207457985811</v>
      </c>
      <c r="W12" s="24">
        <v>-1.4392289789916575</v>
      </c>
      <c r="X12" s="24">
        <v>4.6545850450419977</v>
      </c>
      <c r="Y12" s="24">
        <v>-1.8828995891899183</v>
      </c>
      <c r="AA12" s="24">
        <v>2.616249363110299</v>
      </c>
      <c r="AB12" s="24">
        <v>-2.3721001528535339</v>
      </c>
      <c r="AC12" s="24">
        <v>2.616249363110299</v>
      </c>
      <c r="AD12" s="24">
        <v>3.4306959633151521</v>
      </c>
      <c r="AE12" s="24">
        <v>2.616249363110299</v>
      </c>
      <c r="AF12" s="24">
        <v>2.8233670311956374</v>
      </c>
      <c r="AG12" s="24">
        <v>2.616249363110299</v>
      </c>
      <c r="AH12" s="24">
        <v>1.1776080874869521</v>
      </c>
    </row>
    <row r="13" spans="1:34" x14ac:dyDescent="0.25">
      <c r="A13" s="4">
        <v>11</v>
      </c>
      <c r="B13" s="5">
        <v>46</v>
      </c>
      <c r="C13" s="5">
        <v>50</v>
      </c>
      <c r="D13" s="5">
        <v>52</v>
      </c>
      <c r="E13" s="5">
        <v>52.5</v>
      </c>
      <c r="F13" s="5">
        <v>51</v>
      </c>
      <c r="G13" s="5">
        <v>52</v>
      </c>
      <c r="H13" s="5">
        <v>50</v>
      </c>
      <c r="I13" s="5">
        <v>49</v>
      </c>
      <c r="J13" s="5">
        <v>54</v>
      </c>
      <c r="K13" s="5">
        <v>51</v>
      </c>
      <c r="L13" s="5">
        <v>52</v>
      </c>
      <c r="N13" s="27">
        <v>11</v>
      </c>
      <c r="O13" s="24">
        <v>-2.3721001528535339</v>
      </c>
      <c r="P13" s="24">
        <v>3.4306959633151521</v>
      </c>
      <c r="Q13" s="24">
        <v>2.8233670311956374</v>
      </c>
      <c r="R13" s="24">
        <v>1.1776080874869521</v>
      </c>
      <c r="S13" s="24">
        <v>-1.2173740590031272</v>
      </c>
      <c r="T13" s="24">
        <v>0.70783022583925259</v>
      </c>
      <c r="U13" s="24">
        <v>-1.8301207457985811</v>
      </c>
      <c r="V13" s="24">
        <v>-1.4392289789916575</v>
      </c>
      <c r="W13" s="24">
        <v>4.6545850450419977</v>
      </c>
      <c r="X13" s="24">
        <v>-1.8828995891899183</v>
      </c>
      <c r="Y13" s="24">
        <v>0.54810409859442188</v>
      </c>
      <c r="AA13" s="24">
        <v>-2.3721001528535339</v>
      </c>
      <c r="AB13" s="24">
        <v>3.4306959633151521</v>
      </c>
      <c r="AC13" s="24">
        <v>-2.3721001528535339</v>
      </c>
      <c r="AD13" s="24">
        <v>2.8233670311956374</v>
      </c>
      <c r="AE13" s="24">
        <v>-2.3721001528535339</v>
      </c>
      <c r="AF13" s="24">
        <v>1.1776080874869521</v>
      </c>
      <c r="AG13" s="24">
        <v>-2.3721001528535339</v>
      </c>
      <c r="AH13" s="24">
        <v>-1.2173740590031272</v>
      </c>
    </row>
    <row r="14" spans="1:34" x14ac:dyDescent="0.25">
      <c r="A14" s="4">
        <v>12</v>
      </c>
      <c r="B14" s="5">
        <v>50</v>
      </c>
      <c r="C14" s="5">
        <v>52</v>
      </c>
      <c r="D14" s="5">
        <v>52.5</v>
      </c>
      <c r="E14" s="5">
        <v>51</v>
      </c>
      <c r="F14" s="5">
        <v>52</v>
      </c>
      <c r="G14" s="5">
        <v>50</v>
      </c>
      <c r="H14" s="5">
        <v>49</v>
      </c>
      <c r="I14" s="5">
        <v>54</v>
      </c>
      <c r="J14" s="5">
        <v>51</v>
      </c>
      <c r="K14" s="5">
        <v>52</v>
      </c>
      <c r="L14" s="5">
        <v>46</v>
      </c>
      <c r="N14" s="27">
        <v>12</v>
      </c>
      <c r="O14" s="24">
        <v>3.4306959633151521</v>
      </c>
      <c r="P14" s="24">
        <v>2.8233670311956374</v>
      </c>
      <c r="Q14" s="24">
        <v>1.1776080874869521</v>
      </c>
      <c r="R14" s="24">
        <v>-1.2173740590031272</v>
      </c>
      <c r="S14" s="24">
        <v>0.70783022583925259</v>
      </c>
      <c r="T14" s="24">
        <v>-1.8301207457985811</v>
      </c>
      <c r="U14" s="24">
        <v>-1.4392289789916575</v>
      </c>
      <c r="V14" s="24">
        <v>4.6545850450419977</v>
      </c>
      <c r="W14" s="24">
        <v>-1.8828995891899183</v>
      </c>
      <c r="X14" s="24">
        <v>0.54810409859442188</v>
      </c>
      <c r="Y14" s="24">
        <v>-5.868455016337343</v>
      </c>
      <c r="AA14" s="24">
        <v>3.4306959633151521</v>
      </c>
      <c r="AB14" s="24">
        <v>2.8233670311956374</v>
      </c>
      <c r="AC14" s="24">
        <v>3.4306959633151521</v>
      </c>
      <c r="AD14" s="24">
        <v>1.1776080874869521</v>
      </c>
      <c r="AE14" s="24">
        <v>3.4306959633151521</v>
      </c>
      <c r="AF14" s="24">
        <v>-1.2173740590031272</v>
      </c>
      <c r="AG14" s="24">
        <v>3.4306959633151521</v>
      </c>
      <c r="AH14" s="24">
        <v>0.70783022583925259</v>
      </c>
    </row>
    <row r="15" spans="1:34" x14ac:dyDescent="0.25">
      <c r="A15" s="4">
        <v>13</v>
      </c>
      <c r="B15" s="5">
        <v>52</v>
      </c>
      <c r="C15" s="5">
        <v>52.5</v>
      </c>
      <c r="D15" s="5">
        <v>51</v>
      </c>
      <c r="E15" s="5">
        <v>52</v>
      </c>
      <c r="F15" s="5">
        <v>50</v>
      </c>
      <c r="G15" s="5">
        <v>49</v>
      </c>
      <c r="H15" s="5">
        <v>54</v>
      </c>
      <c r="I15" s="5">
        <v>51</v>
      </c>
      <c r="J15" s="5">
        <v>52</v>
      </c>
      <c r="K15" s="5">
        <v>46</v>
      </c>
      <c r="L15" s="5">
        <v>42</v>
      </c>
      <c r="N15" s="27">
        <v>13</v>
      </c>
      <c r="O15" s="24">
        <v>2.8233670311956374</v>
      </c>
      <c r="P15" s="24">
        <v>1.1776080874869521</v>
      </c>
      <c r="Q15" s="24">
        <v>-1.2173740590031272</v>
      </c>
      <c r="R15" s="24">
        <v>0.70783022583925259</v>
      </c>
      <c r="S15" s="24">
        <v>-1.8301207457985811</v>
      </c>
      <c r="T15" s="24">
        <v>-1.4392289789916575</v>
      </c>
      <c r="U15" s="24">
        <v>4.6545850450419977</v>
      </c>
      <c r="V15" s="24">
        <v>-1.8828995891899183</v>
      </c>
      <c r="W15" s="24">
        <v>0.54810409859442188</v>
      </c>
      <c r="X15" s="24">
        <v>-5.868455016337343</v>
      </c>
      <c r="Y15" s="24">
        <v>-5.40842920392096</v>
      </c>
      <c r="AA15" s="24">
        <v>2.8233670311956374</v>
      </c>
      <c r="AB15" s="24">
        <v>1.1776080874869521</v>
      </c>
      <c r="AC15" s="24">
        <v>2.8233670311956374</v>
      </c>
      <c r="AD15" s="24">
        <v>-1.2173740590031272</v>
      </c>
      <c r="AE15" s="24">
        <v>2.8233670311956374</v>
      </c>
      <c r="AF15" s="24">
        <v>0.70783022583925259</v>
      </c>
      <c r="AG15" s="24">
        <v>2.8233670311956374</v>
      </c>
      <c r="AH15" s="24">
        <v>-1.8301207457985811</v>
      </c>
    </row>
    <row r="16" spans="1:34" x14ac:dyDescent="0.25">
      <c r="A16" s="4">
        <v>14</v>
      </c>
      <c r="B16" s="5">
        <v>52.5</v>
      </c>
      <c r="C16" s="5">
        <v>51</v>
      </c>
      <c r="D16" s="5">
        <v>52</v>
      </c>
      <c r="E16" s="5">
        <v>50</v>
      </c>
      <c r="F16" s="5">
        <v>49</v>
      </c>
      <c r="G16" s="5">
        <v>54</v>
      </c>
      <c r="H16" s="5">
        <v>51</v>
      </c>
      <c r="I16" s="5">
        <v>52</v>
      </c>
      <c r="J16" s="5">
        <v>46</v>
      </c>
      <c r="K16" s="5">
        <v>42</v>
      </c>
      <c r="L16" s="5">
        <v>43</v>
      </c>
      <c r="N16" s="27">
        <v>14</v>
      </c>
      <c r="O16" s="24">
        <v>1.1776080874869521</v>
      </c>
      <c r="P16" s="24">
        <v>-1.2173740590031272</v>
      </c>
      <c r="Q16" s="24">
        <v>0.70783022583925259</v>
      </c>
      <c r="R16" s="24">
        <v>-1.8301207457985811</v>
      </c>
      <c r="S16" s="24">
        <v>-1.4392289789916575</v>
      </c>
      <c r="T16" s="24">
        <v>4.6545850450419977</v>
      </c>
      <c r="U16" s="24">
        <v>-1.8828995891899183</v>
      </c>
      <c r="V16" s="24">
        <v>0.54810409859442188</v>
      </c>
      <c r="W16" s="24">
        <v>-5.868455016337343</v>
      </c>
      <c r="X16" s="24">
        <v>-5.40842920392096</v>
      </c>
      <c r="Y16" s="24">
        <v>-0.29802300894102984</v>
      </c>
      <c r="AA16" s="24">
        <v>1.1776080874869521</v>
      </c>
      <c r="AB16" s="24">
        <v>-1.2173740590031272</v>
      </c>
      <c r="AC16" s="24">
        <v>1.1776080874869521</v>
      </c>
      <c r="AD16" s="24">
        <v>0.70783022583925259</v>
      </c>
      <c r="AE16" s="24">
        <v>1.1776080874869521</v>
      </c>
      <c r="AF16" s="24">
        <v>-1.8301207457985811</v>
      </c>
      <c r="AG16" s="24">
        <v>1.1776080874869521</v>
      </c>
      <c r="AH16" s="24">
        <v>-1.4392289789916575</v>
      </c>
    </row>
    <row r="17" spans="1:34" x14ac:dyDescent="0.25">
      <c r="A17" s="4">
        <v>15</v>
      </c>
      <c r="B17" s="5">
        <v>51</v>
      </c>
      <c r="C17" s="5">
        <v>52</v>
      </c>
      <c r="D17" s="5">
        <v>50</v>
      </c>
      <c r="E17" s="5">
        <v>49</v>
      </c>
      <c r="F17" s="5">
        <v>54</v>
      </c>
      <c r="G17" s="5">
        <v>51</v>
      </c>
      <c r="H17" s="5">
        <v>52</v>
      </c>
      <c r="I17" s="5">
        <v>46</v>
      </c>
      <c r="J17" s="5">
        <v>42</v>
      </c>
      <c r="K17" s="5">
        <v>43</v>
      </c>
      <c r="L17" s="5">
        <v>45</v>
      </c>
      <c r="N17" s="27">
        <v>15</v>
      </c>
      <c r="O17" s="24">
        <v>-1.2173740590031272</v>
      </c>
      <c r="P17" s="24">
        <v>0.70783022583925259</v>
      </c>
      <c r="Q17" s="24">
        <v>-1.8301207457985811</v>
      </c>
      <c r="R17" s="24">
        <v>-1.4392289789916575</v>
      </c>
      <c r="S17" s="24">
        <v>4.6545850450419977</v>
      </c>
      <c r="T17" s="24">
        <v>-1.8828995891899183</v>
      </c>
      <c r="U17" s="24">
        <v>0.54810409859442188</v>
      </c>
      <c r="V17" s="24">
        <v>-5.868455016337343</v>
      </c>
      <c r="W17" s="24">
        <v>-5.40842920392096</v>
      </c>
      <c r="X17" s="24">
        <v>-0.29802300894102984</v>
      </c>
      <c r="Y17" s="24">
        <v>1.9284744778541523</v>
      </c>
      <c r="AA17" s="24">
        <v>-1.2173740590031272</v>
      </c>
      <c r="AB17" s="24">
        <v>0.70783022583925259</v>
      </c>
      <c r="AC17" s="24">
        <v>-1.2173740590031272</v>
      </c>
      <c r="AD17" s="24">
        <v>-1.8301207457985811</v>
      </c>
      <c r="AE17" s="24">
        <v>-1.2173740590031272</v>
      </c>
      <c r="AF17" s="24">
        <v>-1.4392289789916575</v>
      </c>
      <c r="AG17" s="24">
        <v>-1.2173740590031272</v>
      </c>
      <c r="AH17" s="24">
        <v>4.6545850450419977</v>
      </c>
    </row>
    <row r="18" spans="1:34" x14ac:dyDescent="0.25">
      <c r="A18" s="4">
        <v>16</v>
      </c>
      <c r="B18" s="5">
        <v>52</v>
      </c>
      <c r="C18" s="5">
        <v>50</v>
      </c>
      <c r="D18" s="5">
        <v>49</v>
      </c>
      <c r="E18" s="5">
        <v>54</v>
      </c>
      <c r="F18" s="5">
        <v>51</v>
      </c>
      <c r="G18" s="5">
        <v>52</v>
      </c>
      <c r="H18" s="5">
        <v>46</v>
      </c>
      <c r="I18" s="5">
        <v>42</v>
      </c>
      <c r="J18" s="5">
        <v>43</v>
      </c>
      <c r="K18" s="5">
        <v>45</v>
      </c>
      <c r="L18" s="5">
        <v>46</v>
      </c>
      <c r="N18" s="27">
        <v>16</v>
      </c>
      <c r="O18" s="24">
        <v>0.70783022583925259</v>
      </c>
      <c r="P18" s="24">
        <v>-1.8301207457985811</v>
      </c>
      <c r="Q18" s="24">
        <v>-1.4392289789916575</v>
      </c>
      <c r="R18" s="24">
        <v>4.6545850450419977</v>
      </c>
      <c r="S18" s="24">
        <v>-1.8828995891899183</v>
      </c>
      <c r="T18" s="24">
        <v>0.54810409859442188</v>
      </c>
      <c r="U18" s="24">
        <v>-5.868455016337343</v>
      </c>
      <c r="V18" s="24">
        <v>-5.40842920392096</v>
      </c>
      <c r="W18" s="24">
        <v>-0.29802300894102984</v>
      </c>
      <c r="X18" s="24">
        <v>1.9284744778541523</v>
      </c>
      <c r="Y18" s="24">
        <v>1.4628338746849963</v>
      </c>
      <c r="AA18" s="24">
        <v>0.70783022583925259</v>
      </c>
      <c r="AB18" s="24">
        <v>-1.8301207457985811</v>
      </c>
      <c r="AC18" s="24">
        <v>0.70783022583925259</v>
      </c>
      <c r="AD18" s="24">
        <v>-1.4392289789916575</v>
      </c>
      <c r="AE18" s="24">
        <v>0.70783022583925259</v>
      </c>
      <c r="AF18" s="24">
        <v>4.6545850450419977</v>
      </c>
      <c r="AG18" s="24">
        <v>0.70783022583925259</v>
      </c>
      <c r="AH18" s="24">
        <v>-1.8828995891899183</v>
      </c>
    </row>
    <row r="19" spans="1:34" x14ac:dyDescent="0.25">
      <c r="A19" s="4">
        <v>17</v>
      </c>
      <c r="B19" s="5">
        <v>50</v>
      </c>
      <c r="C19" s="5">
        <v>49</v>
      </c>
      <c r="D19" s="5">
        <v>54</v>
      </c>
      <c r="E19" s="5">
        <v>51</v>
      </c>
      <c r="F19" s="5">
        <v>52</v>
      </c>
      <c r="G19" s="5">
        <v>46</v>
      </c>
      <c r="H19" s="5">
        <v>42</v>
      </c>
      <c r="I19" s="5">
        <v>43</v>
      </c>
      <c r="J19" s="5">
        <v>45</v>
      </c>
      <c r="K19" s="5">
        <v>46</v>
      </c>
      <c r="L19" s="5">
        <v>42</v>
      </c>
      <c r="N19" s="27">
        <v>17</v>
      </c>
      <c r="O19" s="24">
        <v>-1.8301207457985811</v>
      </c>
      <c r="P19" s="24">
        <v>-1.4392289789916575</v>
      </c>
      <c r="Q19" s="24">
        <v>4.6545850450419977</v>
      </c>
      <c r="R19" s="24">
        <v>-1.8828995891899183</v>
      </c>
      <c r="S19" s="24">
        <v>0.54810409859442188</v>
      </c>
      <c r="T19" s="24">
        <v>-5.868455016337343</v>
      </c>
      <c r="U19" s="24">
        <v>-5.40842920392096</v>
      </c>
      <c r="V19" s="24">
        <v>-0.29802300894102984</v>
      </c>
      <c r="W19" s="24">
        <v>1.9284744778541523</v>
      </c>
      <c r="X19" s="24">
        <v>1.4628338746849963</v>
      </c>
      <c r="Y19" s="24">
        <v>-3.648919870075602</v>
      </c>
      <c r="AA19" s="24">
        <v>-1.8301207457985811</v>
      </c>
      <c r="AB19" s="24">
        <v>-1.4392289789916575</v>
      </c>
      <c r="AC19" s="24">
        <v>-1.8301207457985811</v>
      </c>
      <c r="AD19" s="24">
        <v>4.6545850450419977</v>
      </c>
      <c r="AE19" s="24">
        <v>-1.8301207457985811</v>
      </c>
      <c r="AF19" s="24">
        <v>-1.8828995891899183</v>
      </c>
      <c r="AG19" s="24">
        <v>-1.8301207457985811</v>
      </c>
      <c r="AH19" s="24">
        <v>0.54810409859442188</v>
      </c>
    </row>
    <row r="20" spans="1:34" x14ac:dyDescent="0.25">
      <c r="A20" s="4">
        <v>18</v>
      </c>
      <c r="B20" s="5">
        <v>49</v>
      </c>
      <c r="C20" s="5">
        <v>54</v>
      </c>
      <c r="D20" s="5">
        <v>51</v>
      </c>
      <c r="E20" s="5">
        <v>52</v>
      </c>
      <c r="F20" s="5">
        <v>46</v>
      </c>
      <c r="G20" s="5">
        <v>42</v>
      </c>
      <c r="H20" s="5">
        <v>43</v>
      </c>
      <c r="I20" s="5">
        <v>45</v>
      </c>
      <c r="J20" s="5">
        <v>46</v>
      </c>
      <c r="K20" s="5">
        <v>42</v>
      </c>
      <c r="L20" s="5">
        <v>44</v>
      </c>
      <c r="N20" s="27">
        <v>18</v>
      </c>
      <c r="O20" s="24">
        <v>-1.4392289789916575</v>
      </c>
      <c r="P20" s="24">
        <v>4.6545850450419977</v>
      </c>
      <c r="Q20" s="24">
        <v>-1.8828995891899183</v>
      </c>
      <c r="R20" s="24">
        <v>0.54810409859442188</v>
      </c>
      <c r="S20" s="24">
        <v>-5.868455016337343</v>
      </c>
      <c r="T20" s="24">
        <v>-5.40842920392096</v>
      </c>
      <c r="U20" s="24">
        <v>-0.29802300894102984</v>
      </c>
      <c r="V20" s="24">
        <v>1.9284744778541523</v>
      </c>
      <c r="W20" s="24">
        <v>1.4628338746849963</v>
      </c>
      <c r="X20" s="24">
        <v>-3.648919870075602</v>
      </c>
      <c r="Y20" s="24">
        <v>1.1242592311818527</v>
      </c>
      <c r="AA20" s="24">
        <v>-1.4392289789916575</v>
      </c>
      <c r="AB20" s="24">
        <v>4.6545850450419977</v>
      </c>
      <c r="AC20" s="24">
        <v>-1.4392289789916575</v>
      </c>
      <c r="AD20" s="24">
        <v>-1.8828995891899183</v>
      </c>
      <c r="AE20" s="24">
        <v>-1.4392289789916575</v>
      </c>
      <c r="AF20" s="24">
        <v>0.54810409859442188</v>
      </c>
      <c r="AG20" s="24">
        <v>-1.4392289789916575</v>
      </c>
      <c r="AH20" s="24">
        <v>-5.868455016337343</v>
      </c>
    </row>
    <row r="21" spans="1:34" x14ac:dyDescent="0.25">
      <c r="A21" s="4">
        <v>19</v>
      </c>
      <c r="B21" s="5">
        <v>54</v>
      </c>
      <c r="C21" s="5">
        <v>51</v>
      </c>
      <c r="D21" s="5">
        <v>52</v>
      </c>
      <c r="E21" s="5">
        <v>46</v>
      </c>
      <c r="F21" s="5">
        <v>42</v>
      </c>
      <c r="G21" s="5">
        <v>43</v>
      </c>
      <c r="H21" s="5">
        <v>45</v>
      </c>
      <c r="I21" s="5">
        <v>46</v>
      </c>
      <c r="J21" s="5">
        <v>42</v>
      </c>
      <c r="K21" s="5">
        <v>44</v>
      </c>
      <c r="L21" s="5">
        <v>43</v>
      </c>
      <c r="N21" s="27">
        <v>19</v>
      </c>
      <c r="O21" s="24">
        <v>4.6545850450419977</v>
      </c>
      <c r="P21" s="24">
        <v>-1.8828995891899183</v>
      </c>
      <c r="Q21" s="24">
        <v>0.54810409859442188</v>
      </c>
      <c r="R21" s="24">
        <v>-5.868455016337343</v>
      </c>
      <c r="S21" s="24">
        <v>-5.40842920392096</v>
      </c>
      <c r="T21" s="24">
        <v>-0.29802300894102984</v>
      </c>
      <c r="U21" s="24">
        <v>1.9284744778541523</v>
      </c>
      <c r="V21" s="24">
        <v>1.4628338746849963</v>
      </c>
      <c r="W21" s="24">
        <v>-3.648919870075602</v>
      </c>
      <c r="X21" s="24">
        <v>1.1242592311818527</v>
      </c>
      <c r="Y21" s="24">
        <v>-0.73017778451635706</v>
      </c>
      <c r="AA21" s="24">
        <v>4.6545850450419977</v>
      </c>
      <c r="AB21" s="24">
        <v>-1.8828995891899183</v>
      </c>
      <c r="AC21" s="24">
        <v>4.6545850450419977</v>
      </c>
      <c r="AD21" s="24">
        <v>0.54810409859442188</v>
      </c>
      <c r="AE21" s="24">
        <v>4.6545850450419977</v>
      </c>
      <c r="AF21" s="24">
        <v>-5.868455016337343</v>
      </c>
      <c r="AG21" s="24">
        <v>4.6545850450419977</v>
      </c>
      <c r="AH21" s="24">
        <v>-5.40842920392096</v>
      </c>
    </row>
    <row r="22" spans="1:34" x14ac:dyDescent="0.25">
      <c r="A22" s="4">
        <v>20</v>
      </c>
      <c r="B22" s="5">
        <v>51</v>
      </c>
      <c r="C22" s="5">
        <v>52</v>
      </c>
      <c r="D22" s="5">
        <v>46</v>
      </c>
      <c r="E22" s="5">
        <v>42</v>
      </c>
      <c r="F22" s="5">
        <v>43</v>
      </c>
      <c r="G22" s="5">
        <v>45</v>
      </c>
      <c r="H22" s="5">
        <v>46</v>
      </c>
      <c r="I22" s="5">
        <v>42</v>
      </c>
      <c r="J22" s="5">
        <v>44</v>
      </c>
      <c r="K22" s="5">
        <v>43</v>
      </c>
      <c r="L22" s="5">
        <v>46</v>
      </c>
      <c r="N22" s="27">
        <v>20</v>
      </c>
      <c r="O22" s="24">
        <v>-1.8828995891899183</v>
      </c>
      <c r="P22" s="24">
        <v>0.54810409859442188</v>
      </c>
      <c r="Q22" s="24">
        <v>-5.868455016337343</v>
      </c>
      <c r="R22" s="24">
        <v>-5.40842920392096</v>
      </c>
      <c r="S22" s="24">
        <v>-0.29802300894102984</v>
      </c>
      <c r="T22" s="24">
        <v>1.9284744778541523</v>
      </c>
      <c r="U22" s="24">
        <v>1.4628338746849963</v>
      </c>
      <c r="V22" s="24">
        <v>-3.648919870075602</v>
      </c>
      <c r="W22" s="24">
        <v>1.1242592311818527</v>
      </c>
      <c r="X22" s="24">
        <v>-0.73017778451635706</v>
      </c>
      <c r="Y22" s="24">
        <v>2.8247573317160715</v>
      </c>
      <c r="AA22" s="24">
        <v>-1.8828995891899183</v>
      </c>
      <c r="AB22" s="24">
        <v>0.54810409859442188</v>
      </c>
      <c r="AC22" s="24">
        <v>-1.8828995891899183</v>
      </c>
      <c r="AD22" s="24">
        <v>-5.868455016337343</v>
      </c>
      <c r="AE22" s="24">
        <v>-1.8828995891899183</v>
      </c>
      <c r="AF22" s="24">
        <v>-5.40842920392096</v>
      </c>
      <c r="AG22" s="24">
        <v>-1.8828995891899183</v>
      </c>
      <c r="AH22" s="24">
        <v>-0.29802300894102984</v>
      </c>
    </row>
    <row r="23" spans="1:34" x14ac:dyDescent="0.25">
      <c r="A23" s="4">
        <v>21</v>
      </c>
      <c r="B23" s="5">
        <v>52</v>
      </c>
      <c r="C23" s="5">
        <v>46</v>
      </c>
      <c r="D23" s="5">
        <v>42</v>
      </c>
      <c r="E23" s="5">
        <v>43</v>
      </c>
      <c r="F23" s="5">
        <v>45</v>
      </c>
      <c r="G23" s="5">
        <v>46</v>
      </c>
      <c r="H23" s="5">
        <v>42</v>
      </c>
      <c r="I23" s="5">
        <v>44</v>
      </c>
      <c r="J23" s="5">
        <v>43</v>
      </c>
      <c r="K23" s="5">
        <v>46</v>
      </c>
      <c r="L23" s="5">
        <v>42</v>
      </c>
      <c r="N23" s="27">
        <v>21</v>
      </c>
      <c r="O23" s="24">
        <v>0.54810409859442188</v>
      </c>
      <c r="P23" s="24">
        <v>-5.868455016337343</v>
      </c>
      <c r="Q23" s="24">
        <v>-5.40842920392096</v>
      </c>
      <c r="R23" s="24">
        <v>-0.29802300894102984</v>
      </c>
      <c r="S23" s="24">
        <v>1.9284744778541523</v>
      </c>
      <c r="T23" s="24">
        <v>1.4628338746849963</v>
      </c>
      <c r="U23" s="24">
        <v>-3.648919870075602</v>
      </c>
      <c r="V23" s="24">
        <v>1.1242592311818527</v>
      </c>
      <c r="W23" s="24">
        <v>-0.73017778451635706</v>
      </c>
      <c r="X23" s="24">
        <v>2.8247573317160715</v>
      </c>
      <c r="Y23" s="24">
        <v>-3.3220582403881451</v>
      </c>
      <c r="AA23" s="24">
        <v>0.54810409859442188</v>
      </c>
      <c r="AB23" s="24">
        <v>-5.868455016337343</v>
      </c>
      <c r="AC23" s="24">
        <v>0.54810409859442188</v>
      </c>
      <c r="AD23" s="24">
        <v>-5.40842920392096</v>
      </c>
      <c r="AE23" s="24">
        <v>0.54810409859442188</v>
      </c>
      <c r="AF23" s="24">
        <v>-0.29802300894102984</v>
      </c>
      <c r="AG23" s="24">
        <v>0.54810409859442188</v>
      </c>
      <c r="AH23" s="24">
        <v>1.9284744778541523</v>
      </c>
    </row>
    <row r="24" spans="1:34" x14ac:dyDescent="0.25">
      <c r="A24" s="4">
        <v>22</v>
      </c>
      <c r="B24" s="5">
        <v>46</v>
      </c>
      <c r="C24" s="5">
        <v>42</v>
      </c>
      <c r="D24" s="5">
        <v>43</v>
      </c>
      <c r="E24" s="5">
        <v>45</v>
      </c>
      <c r="F24" s="5">
        <v>46</v>
      </c>
      <c r="G24" s="5">
        <v>42</v>
      </c>
      <c r="H24" s="5">
        <v>44</v>
      </c>
      <c r="I24" s="5">
        <v>43</v>
      </c>
      <c r="J24" s="5">
        <v>46</v>
      </c>
      <c r="K24" s="5">
        <v>42</v>
      </c>
      <c r="L24" s="5">
        <v>43</v>
      </c>
      <c r="N24" s="27">
        <v>22</v>
      </c>
      <c r="O24" s="24">
        <v>-5.868455016337343</v>
      </c>
      <c r="P24" s="24">
        <v>-5.40842920392096</v>
      </c>
      <c r="Q24" s="24">
        <v>-0.29802300894102984</v>
      </c>
      <c r="R24" s="24">
        <v>1.9284744778541523</v>
      </c>
      <c r="S24" s="24">
        <v>1.4628338746849963</v>
      </c>
      <c r="T24" s="24">
        <v>-3.648919870075602</v>
      </c>
      <c r="U24" s="24">
        <v>1.1242592311818527</v>
      </c>
      <c r="V24" s="24">
        <v>-0.73017778451635706</v>
      </c>
      <c r="W24" s="24">
        <v>2.8247573317160715</v>
      </c>
      <c r="X24" s="24">
        <v>-3.3220582403881451</v>
      </c>
      <c r="Y24" s="24">
        <v>0.20270602230684176</v>
      </c>
      <c r="AA24" s="24">
        <v>-5.868455016337343</v>
      </c>
      <c r="AB24" s="24">
        <v>-5.40842920392096</v>
      </c>
      <c r="AC24" s="24">
        <v>-5.868455016337343</v>
      </c>
      <c r="AD24" s="24">
        <v>-0.29802300894102984</v>
      </c>
      <c r="AE24" s="24">
        <v>-5.868455016337343</v>
      </c>
      <c r="AF24" s="24">
        <v>1.9284744778541523</v>
      </c>
      <c r="AG24" s="24">
        <v>-5.868455016337343</v>
      </c>
      <c r="AH24" s="24">
        <v>1.4628338746849963</v>
      </c>
    </row>
    <row r="25" spans="1:34" x14ac:dyDescent="0.25">
      <c r="A25" s="4">
        <v>23</v>
      </c>
      <c r="B25" s="5">
        <v>42</v>
      </c>
      <c r="C25" s="5">
        <v>43</v>
      </c>
      <c r="D25" s="5">
        <v>45</v>
      </c>
      <c r="E25" s="5">
        <v>46</v>
      </c>
      <c r="F25" s="5">
        <v>42</v>
      </c>
      <c r="G25" s="5">
        <v>44</v>
      </c>
      <c r="H25" s="5">
        <v>43</v>
      </c>
      <c r="I25" s="5">
        <v>46</v>
      </c>
      <c r="J25" s="5">
        <v>42</v>
      </c>
      <c r="K25" s="5">
        <v>43</v>
      </c>
      <c r="L25" s="5">
        <v>42</v>
      </c>
      <c r="N25" s="27">
        <v>23</v>
      </c>
      <c r="O25" s="24">
        <v>-5.40842920392096</v>
      </c>
      <c r="P25" s="24">
        <v>-0.29802300894102984</v>
      </c>
      <c r="Q25" s="24">
        <v>1.9284744778541523</v>
      </c>
      <c r="R25" s="24">
        <v>1.4628338746849963</v>
      </c>
      <c r="S25" s="24">
        <v>-3.648919870075602</v>
      </c>
      <c r="T25" s="24">
        <v>1.1242592311818527</v>
      </c>
      <c r="U25" s="24">
        <v>-0.73017778451635706</v>
      </c>
      <c r="V25" s="24">
        <v>2.8247573317160715</v>
      </c>
      <c r="W25" s="24">
        <v>-3.3220582403881451</v>
      </c>
      <c r="X25" s="24">
        <v>0.20270602230684176</v>
      </c>
      <c r="Y25" s="24">
        <v>-0.95135055464635343</v>
      </c>
      <c r="AA25" s="24">
        <v>-5.40842920392096</v>
      </c>
      <c r="AB25" s="24">
        <v>-0.29802300894102984</v>
      </c>
      <c r="AC25" s="24">
        <v>-5.40842920392096</v>
      </c>
      <c r="AD25" s="24">
        <v>1.9284744778541523</v>
      </c>
      <c r="AE25" s="24">
        <v>-5.40842920392096</v>
      </c>
      <c r="AF25" s="24">
        <v>1.4628338746849963</v>
      </c>
      <c r="AG25" s="24">
        <v>-5.40842920392096</v>
      </c>
      <c r="AH25" s="24">
        <v>-3.648919870075602</v>
      </c>
    </row>
    <row r="26" spans="1:34" x14ac:dyDescent="0.25">
      <c r="A26" s="4">
        <v>24</v>
      </c>
      <c r="B26" s="5">
        <v>43</v>
      </c>
      <c r="C26" s="5">
        <v>45</v>
      </c>
      <c r="D26" s="5">
        <v>46</v>
      </c>
      <c r="E26" s="5">
        <v>42</v>
      </c>
      <c r="F26" s="5">
        <v>44</v>
      </c>
      <c r="G26" s="5">
        <v>43</v>
      </c>
      <c r="H26" s="5">
        <v>46</v>
      </c>
      <c r="I26" s="5">
        <v>42</v>
      </c>
      <c r="J26" s="5">
        <v>43</v>
      </c>
      <c r="K26" s="5">
        <v>42</v>
      </c>
      <c r="L26" s="5">
        <v>45</v>
      </c>
      <c r="N26" s="27">
        <v>24</v>
      </c>
      <c r="O26" s="24">
        <v>-0.29802300894102984</v>
      </c>
      <c r="P26" s="24">
        <v>1.9284744778541523</v>
      </c>
      <c r="Q26" s="24">
        <v>1.4628338746849963</v>
      </c>
      <c r="R26" s="24">
        <v>-3.648919870075602</v>
      </c>
      <c r="S26" s="24">
        <v>1.1242592311818527</v>
      </c>
      <c r="T26" s="24">
        <v>-0.73017778451635706</v>
      </c>
      <c r="U26" s="24">
        <v>2.8247573317160715</v>
      </c>
      <c r="V26" s="24">
        <v>-3.3220582403881451</v>
      </c>
      <c r="W26" s="24">
        <v>0.20270602230684176</v>
      </c>
      <c r="X26" s="24">
        <v>-0.95135055464635343</v>
      </c>
      <c r="Y26" s="24">
        <v>2.7716758668848769</v>
      </c>
      <c r="AA26" s="24">
        <v>-0.29802300894102984</v>
      </c>
      <c r="AB26" s="24">
        <v>1.9284744778541523</v>
      </c>
      <c r="AC26" s="24">
        <v>-0.29802300894102984</v>
      </c>
      <c r="AD26" s="24">
        <v>1.4628338746849963</v>
      </c>
      <c r="AE26" s="24">
        <v>-0.29802300894102984</v>
      </c>
      <c r="AF26" s="24">
        <v>-3.648919870075602</v>
      </c>
      <c r="AG26" s="24">
        <v>-0.29802300894102984</v>
      </c>
      <c r="AH26" s="24">
        <v>1.1242592311818527</v>
      </c>
    </row>
    <row r="27" spans="1:34" x14ac:dyDescent="0.25">
      <c r="A27" s="4">
        <v>25</v>
      </c>
      <c r="B27" s="5">
        <v>45</v>
      </c>
      <c r="C27" s="5">
        <v>46</v>
      </c>
      <c r="D27" s="5">
        <v>42</v>
      </c>
      <c r="E27" s="5">
        <v>44</v>
      </c>
      <c r="F27" s="5">
        <v>43</v>
      </c>
      <c r="G27" s="5">
        <v>46</v>
      </c>
      <c r="H27" s="5">
        <v>42</v>
      </c>
      <c r="I27" s="5">
        <v>43</v>
      </c>
      <c r="J27" s="5">
        <v>42</v>
      </c>
      <c r="K27" s="5">
        <v>45</v>
      </c>
      <c r="L27" s="5">
        <v>49</v>
      </c>
      <c r="N27" s="27">
        <v>25</v>
      </c>
      <c r="O27" s="24">
        <v>1.9284744778541523</v>
      </c>
      <c r="P27" s="24">
        <v>1.4628338746849963</v>
      </c>
      <c r="Q27" s="24">
        <v>-3.648919870075602</v>
      </c>
      <c r="R27" s="24">
        <v>1.1242592311818527</v>
      </c>
      <c r="S27" s="24">
        <v>-0.73017778451635706</v>
      </c>
      <c r="T27" s="24">
        <v>2.8247573317160715</v>
      </c>
      <c r="U27" s="24">
        <v>-3.3220582403881451</v>
      </c>
      <c r="V27" s="24">
        <v>0.20270602230684176</v>
      </c>
      <c r="W27" s="24">
        <v>-0.95135055464635343</v>
      </c>
      <c r="X27" s="24">
        <v>2.7716758668848769</v>
      </c>
      <c r="Y27" s="24">
        <v>4.6652022080523636</v>
      </c>
      <c r="AA27" s="24">
        <v>1.9284744778541523</v>
      </c>
      <c r="AB27" s="24">
        <v>1.4628338746849963</v>
      </c>
      <c r="AC27" s="24">
        <v>1.9284744778541523</v>
      </c>
      <c r="AD27" s="24">
        <v>-3.648919870075602</v>
      </c>
      <c r="AE27" s="24">
        <v>1.9284744778541523</v>
      </c>
      <c r="AF27" s="24">
        <v>1.1242592311818527</v>
      </c>
      <c r="AG27" s="24">
        <v>1.9284744778541523</v>
      </c>
      <c r="AH27" s="24">
        <v>-0.73017778451635706</v>
      </c>
    </row>
    <row r="28" spans="1:34" x14ac:dyDescent="0.25">
      <c r="A28" s="4">
        <v>26</v>
      </c>
      <c r="B28" s="5">
        <v>46</v>
      </c>
      <c r="C28" s="5">
        <v>42</v>
      </c>
      <c r="D28" s="5">
        <v>44</v>
      </c>
      <c r="E28" s="5">
        <v>43</v>
      </c>
      <c r="F28" s="5">
        <v>46</v>
      </c>
      <c r="G28" s="5">
        <v>42</v>
      </c>
      <c r="H28" s="5">
        <v>43</v>
      </c>
      <c r="I28" s="5">
        <v>42</v>
      </c>
      <c r="J28" s="5">
        <v>45</v>
      </c>
      <c r="K28" s="5">
        <v>49</v>
      </c>
      <c r="L28" s="5">
        <v>50</v>
      </c>
      <c r="N28" s="27">
        <v>26</v>
      </c>
      <c r="O28" s="24">
        <v>1.4628338746849963</v>
      </c>
      <c r="P28" s="24">
        <v>-3.648919870075602</v>
      </c>
      <c r="Q28" s="24">
        <v>1.1242592311818527</v>
      </c>
      <c r="R28" s="24">
        <v>-0.73017778451635706</v>
      </c>
      <c r="S28" s="24">
        <v>2.8247573317160715</v>
      </c>
      <c r="T28" s="24">
        <v>-3.3220582403881451</v>
      </c>
      <c r="U28" s="24">
        <v>0.20270602230684176</v>
      </c>
      <c r="V28" s="24">
        <v>-0.95135055464635343</v>
      </c>
      <c r="W28" s="24">
        <v>2.7716758668848769</v>
      </c>
      <c r="X28" s="24">
        <v>4.6652022080523636</v>
      </c>
      <c r="Y28" s="24">
        <v>2.1196485299325616</v>
      </c>
      <c r="AA28" s="24">
        <v>1.4628338746849963</v>
      </c>
      <c r="AB28" s="24">
        <v>-3.648919870075602</v>
      </c>
      <c r="AC28" s="24">
        <v>1.4628338746849963</v>
      </c>
      <c r="AD28" s="24">
        <v>1.1242592311818527</v>
      </c>
      <c r="AE28" s="24">
        <v>1.4628338746849963</v>
      </c>
      <c r="AF28" s="24">
        <v>-0.73017778451635706</v>
      </c>
      <c r="AG28" s="24">
        <v>1.4628338746849963</v>
      </c>
      <c r="AH28" s="24">
        <v>2.8247573317160715</v>
      </c>
    </row>
    <row r="29" spans="1:34" x14ac:dyDescent="0.25">
      <c r="A29" s="4">
        <v>27</v>
      </c>
      <c r="B29" s="5">
        <v>42</v>
      </c>
      <c r="C29" s="5">
        <v>44</v>
      </c>
      <c r="D29" s="5">
        <v>43</v>
      </c>
      <c r="E29" s="5">
        <v>46</v>
      </c>
      <c r="F29" s="5">
        <v>42</v>
      </c>
      <c r="G29" s="5">
        <v>43</v>
      </c>
      <c r="H29" s="5">
        <v>42</v>
      </c>
      <c r="I29" s="5">
        <v>45</v>
      </c>
      <c r="J29" s="5">
        <v>49</v>
      </c>
      <c r="K29" s="5">
        <v>50</v>
      </c>
      <c r="L29" s="5">
        <v>51</v>
      </c>
      <c r="N29" s="27">
        <v>27</v>
      </c>
      <c r="O29" s="24">
        <v>-3.648919870075602</v>
      </c>
      <c r="P29" s="24">
        <v>1.1242592311818527</v>
      </c>
      <c r="Q29" s="24">
        <v>-0.73017778451635706</v>
      </c>
      <c r="R29" s="24">
        <v>2.8247573317160715</v>
      </c>
      <c r="S29" s="24">
        <v>-3.3220582403881451</v>
      </c>
      <c r="T29" s="24">
        <v>0.20270602230684176</v>
      </c>
      <c r="U29" s="24">
        <v>-0.95135055464635343</v>
      </c>
      <c r="V29" s="24">
        <v>2.7716758668848769</v>
      </c>
      <c r="W29" s="24">
        <v>4.6652022080523636</v>
      </c>
      <c r="X29" s="24">
        <v>2.1196485299325616</v>
      </c>
      <c r="Y29" s="24">
        <v>1.5087156471838128</v>
      </c>
      <c r="AA29" s="24">
        <v>-3.648919870075602</v>
      </c>
      <c r="AB29" s="24">
        <v>1.1242592311818527</v>
      </c>
      <c r="AC29" s="24">
        <v>-3.648919870075602</v>
      </c>
      <c r="AD29" s="24">
        <v>-0.73017778451635706</v>
      </c>
      <c r="AE29" s="24">
        <v>-3.648919870075602</v>
      </c>
      <c r="AF29" s="24">
        <v>2.8247573317160715</v>
      </c>
      <c r="AG29" s="24">
        <v>-3.648919870075602</v>
      </c>
      <c r="AH29" s="24">
        <v>-3.3220582403881451</v>
      </c>
    </row>
    <row r="30" spans="1:34" x14ac:dyDescent="0.25">
      <c r="A30" s="4">
        <v>28</v>
      </c>
      <c r="B30" s="5">
        <v>44</v>
      </c>
      <c r="C30" s="5">
        <v>43</v>
      </c>
      <c r="D30" s="5">
        <v>46</v>
      </c>
      <c r="E30" s="5">
        <v>42</v>
      </c>
      <c r="F30" s="5">
        <v>43</v>
      </c>
      <c r="G30" s="5">
        <v>42</v>
      </c>
      <c r="H30" s="5">
        <v>45</v>
      </c>
      <c r="I30" s="5">
        <v>49</v>
      </c>
      <c r="J30" s="5">
        <v>50</v>
      </c>
      <c r="K30" s="5">
        <v>51</v>
      </c>
      <c r="L30" s="5">
        <v>52</v>
      </c>
      <c r="N30" s="27">
        <v>28</v>
      </c>
      <c r="O30" s="24">
        <v>1.1242592311818527</v>
      </c>
      <c r="P30" s="24">
        <v>-0.73017778451635706</v>
      </c>
      <c r="Q30" s="24">
        <v>2.8247573317160715</v>
      </c>
      <c r="R30" s="24">
        <v>-3.3220582403881451</v>
      </c>
      <c r="S30" s="24">
        <v>0.20270602230684176</v>
      </c>
      <c r="T30" s="24">
        <v>-0.95135055464635343</v>
      </c>
      <c r="U30" s="24">
        <v>2.7716758668848769</v>
      </c>
      <c r="V30" s="24">
        <v>4.6652022080523636</v>
      </c>
      <c r="W30" s="24">
        <v>2.1196485299325616</v>
      </c>
      <c r="X30" s="24">
        <v>1.5087156471838128</v>
      </c>
      <c r="Y30" s="24">
        <v>1.3620917553241156</v>
      </c>
      <c r="AA30" s="24">
        <v>1.1242592311818527</v>
      </c>
      <c r="AB30" s="24">
        <v>-0.73017778451635706</v>
      </c>
      <c r="AC30" s="24">
        <v>1.1242592311818527</v>
      </c>
      <c r="AD30" s="24">
        <v>2.8247573317160715</v>
      </c>
      <c r="AE30" s="24">
        <v>1.1242592311818527</v>
      </c>
      <c r="AF30" s="24">
        <v>-3.3220582403881451</v>
      </c>
      <c r="AG30" s="24">
        <v>1.1242592311818527</v>
      </c>
      <c r="AH30" s="24">
        <v>0.20270602230684176</v>
      </c>
    </row>
    <row r="31" spans="1:34" x14ac:dyDescent="0.25">
      <c r="A31" s="4">
        <v>29</v>
      </c>
      <c r="B31" s="5">
        <v>43</v>
      </c>
      <c r="C31" s="5">
        <v>46</v>
      </c>
      <c r="D31" s="5">
        <v>42</v>
      </c>
      <c r="E31" s="5">
        <v>43</v>
      </c>
      <c r="F31" s="5">
        <v>42</v>
      </c>
      <c r="G31" s="5">
        <v>45</v>
      </c>
      <c r="H31" s="5">
        <v>49</v>
      </c>
      <c r="I31" s="5">
        <v>50</v>
      </c>
      <c r="J31" s="5">
        <v>51</v>
      </c>
      <c r="K31" s="5">
        <v>52</v>
      </c>
      <c r="L31" s="5">
        <v>54</v>
      </c>
      <c r="N31" s="27">
        <v>29</v>
      </c>
      <c r="O31" s="24">
        <v>-0.73017778451635706</v>
      </c>
      <c r="P31" s="24">
        <v>2.8247573317160715</v>
      </c>
      <c r="Q31" s="24">
        <v>-3.3220582403881451</v>
      </c>
      <c r="R31" s="24">
        <v>0.20270602230684176</v>
      </c>
      <c r="S31" s="24">
        <v>-0.95135055464635343</v>
      </c>
      <c r="T31" s="24">
        <v>2.7716758668848769</v>
      </c>
      <c r="U31" s="24">
        <v>4.6652022080523636</v>
      </c>
      <c r="V31" s="24">
        <v>2.1196485299325616</v>
      </c>
      <c r="W31" s="24">
        <v>1.5087156471838128</v>
      </c>
      <c r="X31" s="24">
        <v>1.3620917553241156</v>
      </c>
      <c r="Y31" s="24">
        <v>2.3269020212777889</v>
      </c>
      <c r="AA31" s="24">
        <v>-0.73017778451635706</v>
      </c>
      <c r="AB31" s="24">
        <v>2.8247573317160715</v>
      </c>
      <c r="AC31" s="24">
        <v>-0.73017778451635706</v>
      </c>
      <c r="AD31" s="24">
        <v>-3.3220582403881451</v>
      </c>
      <c r="AE31" s="24">
        <v>-0.73017778451635706</v>
      </c>
      <c r="AF31" s="24">
        <v>0.20270602230684176</v>
      </c>
      <c r="AG31" s="24">
        <v>-0.73017778451635706</v>
      </c>
      <c r="AH31" s="24">
        <v>-0.95135055464635343</v>
      </c>
    </row>
    <row r="32" spans="1:34" x14ac:dyDescent="0.25">
      <c r="A32" s="4">
        <v>30</v>
      </c>
      <c r="B32" s="5">
        <v>46</v>
      </c>
      <c r="C32" s="5">
        <v>42</v>
      </c>
      <c r="D32" s="5">
        <v>43</v>
      </c>
      <c r="E32" s="5">
        <v>42</v>
      </c>
      <c r="F32" s="5">
        <v>45</v>
      </c>
      <c r="G32" s="5">
        <v>49</v>
      </c>
      <c r="H32" s="5">
        <v>50</v>
      </c>
      <c r="I32" s="5">
        <v>51</v>
      </c>
      <c r="J32" s="5">
        <v>52</v>
      </c>
      <c r="K32" s="5">
        <v>54</v>
      </c>
      <c r="L32" s="5">
        <v>51</v>
      </c>
      <c r="N32" s="27">
        <v>30</v>
      </c>
      <c r="O32" s="24">
        <v>2.8247573317160715</v>
      </c>
      <c r="P32" s="24">
        <v>-3.3220582403881451</v>
      </c>
      <c r="Q32" s="24">
        <v>0.20270602230684176</v>
      </c>
      <c r="R32" s="24">
        <v>-0.95135055464635343</v>
      </c>
      <c r="S32" s="24">
        <v>2.7716758668848769</v>
      </c>
      <c r="T32" s="24">
        <v>4.6652022080523636</v>
      </c>
      <c r="U32" s="24">
        <v>2.1196485299325616</v>
      </c>
      <c r="V32" s="24">
        <v>1.5087156471838128</v>
      </c>
      <c r="W32" s="24">
        <v>1.3620917553241156</v>
      </c>
      <c r="X32" s="24">
        <v>2.3269020212777889</v>
      </c>
      <c r="Y32" s="24">
        <v>-2.4415435148933256</v>
      </c>
      <c r="AA32" s="24">
        <v>2.8247573317160715</v>
      </c>
      <c r="AB32" s="24">
        <v>-3.3220582403881451</v>
      </c>
      <c r="AC32" s="24">
        <v>2.8247573317160715</v>
      </c>
      <c r="AD32" s="24">
        <v>0.20270602230684176</v>
      </c>
      <c r="AE32" s="24">
        <v>2.8247573317160715</v>
      </c>
      <c r="AF32" s="24">
        <v>-0.95135055464635343</v>
      </c>
      <c r="AG32" s="24">
        <v>2.8247573317160715</v>
      </c>
      <c r="AH32" s="24">
        <v>2.7716758668848769</v>
      </c>
    </row>
    <row r="33" spans="1:34" x14ac:dyDescent="0.25">
      <c r="A33" s="4">
        <v>31</v>
      </c>
      <c r="B33" s="5">
        <v>42</v>
      </c>
      <c r="C33" s="5">
        <v>43</v>
      </c>
      <c r="D33" s="5">
        <v>42</v>
      </c>
      <c r="E33" s="5">
        <v>45</v>
      </c>
      <c r="F33" s="5">
        <v>49</v>
      </c>
      <c r="G33" s="5">
        <v>50</v>
      </c>
      <c r="H33" s="5">
        <v>51</v>
      </c>
      <c r="I33" s="5">
        <v>52</v>
      </c>
      <c r="J33" s="5">
        <v>54</v>
      </c>
      <c r="K33" s="5">
        <v>51</v>
      </c>
      <c r="L33" s="5">
        <v>49</v>
      </c>
      <c r="N33" s="27">
        <v>31</v>
      </c>
      <c r="O33" s="24">
        <v>-3.3220582403881451</v>
      </c>
      <c r="P33" s="24">
        <v>0.20270602230684176</v>
      </c>
      <c r="Q33" s="24">
        <v>-0.95135055464635343</v>
      </c>
      <c r="R33" s="24">
        <v>2.7716758668848769</v>
      </c>
      <c r="S33" s="24">
        <v>4.6652022080523636</v>
      </c>
      <c r="T33" s="24">
        <v>2.1196485299325616</v>
      </c>
      <c r="U33" s="24">
        <v>1.5087156471838128</v>
      </c>
      <c r="V33" s="24">
        <v>1.3620917553241156</v>
      </c>
      <c r="W33" s="24">
        <v>2.3269020212777889</v>
      </c>
      <c r="X33" s="24">
        <v>-2.4415435148933256</v>
      </c>
      <c r="Y33" s="24">
        <v>-2.5859704435743964</v>
      </c>
      <c r="AA33" s="24">
        <v>-3.3220582403881451</v>
      </c>
      <c r="AB33" s="24">
        <v>0.20270602230684176</v>
      </c>
      <c r="AC33" s="24">
        <v>-3.3220582403881451</v>
      </c>
      <c r="AD33" s="24">
        <v>-0.95135055464635343</v>
      </c>
      <c r="AE33" s="24">
        <v>-3.3220582403881451</v>
      </c>
      <c r="AF33" s="24">
        <v>2.7716758668848769</v>
      </c>
      <c r="AG33" s="24">
        <v>-3.3220582403881451</v>
      </c>
      <c r="AH33" s="24">
        <v>4.6652022080523636</v>
      </c>
    </row>
    <row r="34" spans="1:34" x14ac:dyDescent="0.25">
      <c r="A34" s="4">
        <v>32</v>
      </c>
      <c r="B34" s="5">
        <v>43</v>
      </c>
      <c r="C34" s="5">
        <v>42</v>
      </c>
      <c r="D34" s="5">
        <v>45</v>
      </c>
      <c r="E34" s="5">
        <v>49</v>
      </c>
      <c r="F34" s="5">
        <v>50</v>
      </c>
      <c r="G34" s="5">
        <v>51</v>
      </c>
      <c r="H34" s="5">
        <v>52</v>
      </c>
      <c r="I34" s="5">
        <v>54</v>
      </c>
      <c r="J34" s="5">
        <v>51</v>
      </c>
      <c r="K34" s="5">
        <v>49</v>
      </c>
      <c r="L34" s="5">
        <v>50</v>
      </c>
      <c r="N34" s="27">
        <v>32</v>
      </c>
      <c r="O34" s="24">
        <v>0.20270602230684176</v>
      </c>
      <c r="P34" s="24">
        <v>-0.95135055464635343</v>
      </c>
      <c r="Q34" s="24">
        <v>2.7716758668848769</v>
      </c>
      <c r="R34" s="24">
        <v>4.6652022080523636</v>
      </c>
      <c r="S34" s="24">
        <v>2.1196485299325616</v>
      </c>
      <c r="T34" s="24">
        <v>1.5087156471838128</v>
      </c>
      <c r="U34" s="24">
        <v>1.3620917553241156</v>
      </c>
      <c r="V34" s="24">
        <v>2.3269020212777889</v>
      </c>
      <c r="W34" s="24">
        <v>-2.4415435148933256</v>
      </c>
      <c r="X34" s="24">
        <v>-2.5859704435743964</v>
      </c>
      <c r="Y34" s="24">
        <v>0.37936709354214315</v>
      </c>
      <c r="AA34" s="24">
        <v>0.20270602230684176</v>
      </c>
      <c r="AB34" s="24">
        <v>-0.95135055464635343</v>
      </c>
      <c r="AC34" s="24">
        <v>0.20270602230684176</v>
      </c>
      <c r="AD34" s="24">
        <v>2.7716758668848769</v>
      </c>
      <c r="AE34" s="24">
        <v>0.20270602230684176</v>
      </c>
      <c r="AF34" s="24">
        <v>4.6652022080523636</v>
      </c>
      <c r="AG34" s="24">
        <v>0.20270602230684176</v>
      </c>
      <c r="AH34" s="24">
        <v>2.1196485299325616</v>
      </c>
    </row>
    <row r="35" spans="1:34" x14ac:dyDescent="0.25">
      <c r="A35" s="4">
        <v>33</v>
      </c>
      <c r="B35" s="5">
        <v>42</v>
      </c>
      <c r="C35" s="5">
        <v>45</v>
      </c>
      <c r="D35" s="5">
        <v>49</v>
      </c>
      <c r="E35" s="5">
        <v>50</v>
      </c>
      <c r="F35" s="5">
        <v>51</v>
      </c>
      <c r="G35" s="5">
        <v>52</v>
      </c>
      <c r="H35" s="5">
        <v>54</v>
      </c>
      <c r="I35" s="5">
        <v>51</v>
      </c>
      <c r="J35" s="5">
        <v>49</v>
      </c>
      <c r="K35" s="5">
        <v>50</v>
      </c>
      <c r="L35" s="5">
        <v>49.5</v>
      </c>
      <c r="N35" s="27">
        <v>33</v>
      </c>
      <c r="O35" s="24">
        <v>-0.95135055464635343</v>
      </c>
      <c r="P35" s="24">
        <v>2.7716758668848769</v>
      </c>
      <c r="Q35" s="24">
        <v>4.6652022080523636</v>
      </c>
      <c r="R35" s="24">
        <v>2.1196485299325616</v>
      </c>
      <c r="S35" s="24">
        <v>1.5087156471838128</v>
      </c>
      <c r="T35" s="24">
        <v>1.3620917553241156</v>
      </c>
      <c r="U35" s="24">
        <v>2.3269020212777889</v>
      </c>
      <c r="V35" s="24">
        <v>-2.4415435148933256</v>
      </c>
      <c r="W35" s="24">
        <v>-2.5859704435743964</v>
      </c>
      <c r="X35" s="24">
        <v>0.37936709354214315</v>
      </c>
      <c r="Y35" s="24">
        <v>-0.40895189754988337</v>
      </c>
      <c r="AA35" s="24">
        <v>-0.95135055464635343</v>
      </c>
      <c r="AB35" s="24">
        <v>2.7716758668848769</v>
      </c>
      <c r="AC35" s="24">
        <v>-0.95135055464635343</v>
      </c>
      <c r="AD35" s="24">
        <v>4.6652022080523636</v>
      </c>
      <c r="AE35" s="24">
        <v>-0.95135055464635343</v>
      </c>
      <c r="AF35" s="24">
        <v>2.1196485299325616</v>
      </c>
      <c r="AG35" s="24">
        <v>-0.95135055464635343</v>
      </c>
      <c r="AH35" s="24">
        <v>1.5087156471838128</v>
      </c>
    </row>
    <row r="36" spans="1:34" x14ac:dyDescent="0.25">
      <c r="A36" s="4">
        <v>34</v>
      </c>
      <c r="B36" s="5">
        <v>45</v>
      </c>
      <c r="C36" s="5">
        <v>49</v>
      </c>
      <c r="D36" s="5">
        <v>50</v>
      </c>
      <c r="E36" s="5">
        <v>51</v>
      </c>
      <c r="F36" s="5">
        <v>52</v>
      </c>
      <c r="G36" s="5">
        <v>54</v>
      </c>
      <c r="H36" s="5">
        <v>51</v>
      </c>
      <c r="I36" s="5">
        <v>49</v>
      </c>
      <c r="J36" s="5">
        <v>50</v>
      </c>
      <c r="K36" s="5">
        <v>49.5</v>
      </c>
      <c r="L36" s="5">
        <v>51</v>
      </c>
      <c r="N36" s="27">
        <v>34</v>
      </c>
      <c r="O36" s="24">
        <v>2.7716758668848769</v>
      </c>
      <c r="P36" s="24">
        <v>4.6652022080523636</v>
      </c>
      <c r="Q36" s="24">
        <v>2.1196485299325616</v>
      </c>
      <c r="R36" s="24">
        <v>1.5087156471838128</v>
      </c>
      <c r="S36" s="24">
        <v>1.3620917553241156</v>
      </c>
      <c r="T36" s="24">
        <v>2.3269020212777889</v>
      </c>
      <c r="U36" s="24">
        <v>-2.4415435148933256</v>
      </c>
      <c r="V36" s="24">
        <v>-2.5859704435743964</v>
      </c>
      <c r="W36" s="24">
        <v>0.37936709354214315</v>
      </c>
      <c r="X36" s="24">
        <v>-0.40895189754988337</v>
      </c>
      <c r="Y36" s="24">
        <v>1.4018515445880269</v>
      </c>
      <c r="AA36" s="24">
        <v>2.7716758668848769</v>
      </c>
      <c r="AB36" s="24">
        <v>4.6652022080523636</v>
      </c>
      <c r="AC36" s="24">
        <v>2.7716758668848769</v>
      </c>
      <c r="AD36" s="24">
        <v>2.1196485299325616</v>
      </c>
      <c r="AE36" s="24">
        <v>2.7716758668848769</v>
      </c>
      <c r="AF36" s="24">
        <v>1.5087156471838128</v>
      </c>
      <c r="AG36" s="24">
        <v>2.7716758668848769</v>
      </c>
      <c r="AH36" s="24">
        <v>1.3620917553241156</v>
      </c>
    </row>
    <row r="37" spans="1:34" x14ac:dyDescent="0.25">
      <c r="A37" s="4">
        <v>35</v>
      </c>
      <c r="B37" s="5">
        <v>49</v>
      </c>
      <c r="C37" s="5">
        <v>50</v>
      </c>
      <c r="D37" s="5">
        <v>51</v>
      </c>
      <c r="E37" s="5">
        <v>52</v>
      </c>
      <c r="F37" s="5">
        <v>54</v>
      </c>
      <c r="G37" s="5">
        <v>51</v>
      </c>
      <c r="H37" s="5">
        <v>49</v>
      </c>
      <c r="I37" s="5">
        <v>50</v>
      </c>
      <c r="J37" s="5">
        <v>49.5</v>
      </c>
      <c r="K37" s="5">
        <v>51</v>
      </c>
      <c r="L37" s="5">
        <v>50</v>
      </c>
      <c r="N37" s="27">
        <v>35</v>
      </c>
      <c r="O37" s="24">
        <v>4.6652022080523636</v>
      </c>
      <c r="P37" s="24">
        <v>2.1196485299325616</v>
      </c>
      <c r="Q37" s="24">
        <v>1.5087156471838128</v>
      </c>
      <c r="R37" s="24">
        <v>1.3620917553241156</v>
      </c>
      <c r="S37" s="24">
        <v>2.3269020212777889</v>
      </c>
      <c r="T37" s="24">
        <v>-2.4415435148933256</v>
      </c>
      <c r="U37" s="24">
        <v>-2.5859704435743964</v>
      </c>
      <c r="V37" s="24">
        <v>0.37936709354214315</v>
      </c>
      <c r="W37" s="24">
        <v>-0.40895189754988337</v>
      </c>
      <c r="X37" s="24">
        <v>1.4018515445880269</v>
      </c>
      <c r="Y37" s="24">
        <v>-0.66355562929886958</v>
      </c>
      <c r="AA37" s="24">
        <v>4.6652022080523636</v>
      </c>
      <c r="AB37" s="24">
        <v>2.1196485299325616</v>
      </c>
      <c r="AC37" s="24">
        <v>4.6652022080523636</v>
      </c>
      <c r="AD37" s="24">
        <v>1.5087156471838128</v>
      </c>
      <c r="AE37" s="24">
        <v>4.6652022080523636</v>
      </c>
      <c r="AF37" s="24">
        <v>1.3620917553241156</v>
      </c>
      <c r="AG37" s="24">
        <v>4.6652022080523636</v>
      </c>
      <c r="AH37" s="24">
        <v>2.3269020212777889</v>
      </c>
    </row>
    <row r="38" spans="1:34" x14ac:dyDescent="0.25">
      <c r="A38" s="4">
        <v>36</v>
      </c>
      <c r="B38" s="5">
        <v>50</v>
      </c>
      <c r="C38" s="5">
        <v>51</v>
      </c>
      <c r="D38" s="5">
        <v>52</v>
      </c>
      <c r="E38" s="5">
        <v>54</v>
      </c>
      <c r="F38" s="5">
        <v>51</v>
      </c>
      <c r="G38" s="5">
        <v>49</v>
      </c>
      <c r="H38" s="5">
        <v>50</v>
      </c>
      <c r="I38" s="5">
        <v>49.5</v>
      </c>
      <c r="J38" s="5">
        <v>51</v>
      </c>
      <c r="K38" s="5">
        <v>50</v>
      </c>
      <c r="L38" s="5">
        <v>52</v>
      </c>
      <c r="N38" s="27">
        <v>36</v>
      </c>
      <c r="O38" s="24">
        <v>2.1196485299325616</v>
      </c>
      <c r="P38" s="24">
        <v>1.5087156471838128</v>
      </c>
      <c r="Q38" s="24">
        <v>1.3620917553241156</v>
      </c>
      <c r="R38" s="24">
        <v>2.3269020212777889</v>
      </c>
      <c r="S38" s="24">
        <v>-2.4415435148933256</v>
      </c>
      <c r="T38" s="24">
        <v>-2.5859704435743964</v>
      </c>
      <c r="U38" s="24">
        <v>0.37936709354214315</v>
      </c>
      <c r="V38" s="24">
        <v>-0.40895189754988337</v>
      </c>
      <c r="W38" s="24">
        <v>1.4018515445880269</v>
      </c>
      <c r="X38" s="24">
        <v>-0.66355562929886958</v>
      </c>
      <c r="Y38" s="24">
        <v>1.8407466489682704</v>
      </c>
      <c r="AA38" s="24">
        <v>2.1196485299325616</v>
      </c>
      <c r="AB38" s="24">
        <v>1.5087156471838128</v>
      </c>
      <c r="AC38" s="24">
        <v>2.1196485299325616</v>
      </c>
      <c r="AD38" s="24">
        <v>1.3620917553241156</v>
      </c>
      <c r="AE38" s="24">
        <v>2.1196485299325616</v>
      </c>
      <c r="AF38" s="24">
        <v>2.3269020212777889</v>
      </c>
      <c r="AG38" s="24">
        <v>2.1196485299325616</v>
      </c>
      <c r="AH38" s="24">
        <v>-2.4415435148933256</v>
      </c>
    </row>
    <row r="39" spans="1:34" x14ac:dyDescent="0.25">
      <c r="A39" s="4">
        <v>37</v>
      </c>
      <c r="B39" s="5">
        <v>51</v>
      </c>
      <c r="C39" s="5">
        <v>52</v>
      </c>
      <c r="D39" s="5">
        <v>54</v>
      </c>
      <c r="E39" s="5">
        <v>51</v>
      </c>
      <c r="F39" s="5">
        <v>49</v>
      </c>
      <c r="G39" s="5">
        <v>50</v>
      </c>
      <c r="H39" s="5">
        <v>49.5</v>
      </c>
      <c r="I39" s="5">
        <v>51</v>
      </c>
      <c r="J39" s="5">
        <v>50</v>
      </c>
      <c r="K39" s="5">
        <v>52</v>
      </c>
      <c r="L39" s="5">
        <v>50</v>
      </c>
      <c r="N39" s="27">
        <v>37</v>
      </c>
      <c r="O39" s="24">
        <v>1.5087156471838128</v>
      </c>
      <c r="P39" s="24">
        <v>1.3620917553241156</v>
      </c>
      <c r="Q39" s="24">
        <v>2.3269020212777889</v>
      </c>
      <c r="R39" s="24">
        <v>-2.4415435148933256</v>
      </c>
      <c r="S39" s="24">
        <v>-2.5859704435743964</v>
      </c>
      <c r="T39" s="24">
        <v>0.37936709354214315</v>
      </c>
      <c r="U39" s="24">
        <v>-0.40895189754988337</v>
      </c>
      <c r="V39" s="24">
        <v>1.4018515445880269</v>
      </c>
      <c r="W39" s="24">
        <v>-0.66355562929886958</v>
      </c>
      <c r="X39" s="24">
        <v>1.8407466489682704</v>
      </c>
      <c r="Y39" s="24">
        <v>-1.5582208042476182</v>
      </c>
      <c r="AA39" s="24">
        <v>1.5087156471838128</v>
      </c>
      <c r="AB39" s="24">
        <v>1.3620917553241156</v>
      </c>
      <c r="AC39" s="24">
        <v>1.5087156471838128</v>
      </c>
      <c r="AD39" s="24">
        <v>2.3269020212777889</v>
      </c>
      <c r="AE39" s="24">
        <v>1.5087156471838128</v>
      </c>
      <c r="AF39" s="24">
        <v>-2.4415435148933256</v>
      </c>
      <c r="AG39" s="24">
        <v>1.5087156471838128</v>
      </c>
      <c r="AH39" s="24">
        <v>-2.5859704435743964</v>
      </c>
    </row>
    <row r="40" spans="1:34" x14ac:dyDescent="0.25">
      <c r="A40" s="4">
        <v>38</v>
      </c>
      <c r="B40" s="5">
        <v>52</v>
      </c>
      <c r="C40" s="5">
        <v>54</v>
      </c>
      <c r="D40" s="5">
        <v>51</v>
      </c>
      <c r="E40" s="5">
        <v>49</v>
      </c>
      <c r="F40" s="5">
        <v>50</v>
      </c>
      <c r="G40" s="5">
        <v>49.5</v>
      </c>
      <c r="H40" s="5">
        <v>51</v>
      </c>
      <c r="I40" s="5">
        <v>50</v>
      </c>
      <c r="J40" s="5">
        <v>52</v>
      </c>
      <c r="K40" s="5">
        <v>50</v>
      </c>
      <c r="L40" s="5">
        <v>48</v>
      </c>
      <c r="N40" s="27">
        <v>38</v>
      </c>
      <c r="O40" s="24">
        <v>1.3620917553241156</v>
      </c>
      <c r="P40" s="24">
        <v>2.3269020212777889</v>
      </c>
      <c r="Q40" s="24">
        <v>-2.4415435148933256</v>
      </c>
      <c r="R40" s="24">
        <v>-2.5859704435743964</v>
      </c>
      <c r="S40" s="24">
        <v>0.37936709354214315</v>
      </c>
      <c r="T40" s="24">
        <v>-0.40895189754988337</v>
      </c>
      <c r="U40" s="24">
        <v>1.4018515445880269</v>
      </c>
      <c r="V40" s="24">
        <v>-0.66355562929886958</v>
      </c>
      <c r="W40" s="24">
        <v>1.8407466489682704</v>
      </c>
      <c r="X40" s="24">
        <v>-1.5582208042476182</v>
      </c>
      <c r="Y40" s="24">
        <v>-2.3739729930194287</v>
      </c>
      <c r="AA40" s="24">
        <v>1.3620917553241156</v>
      </c>
      <c r="AB40" s="24">
        <v>2.3269020212777889</v>
      </c>
      <c r="AC40" s="24">
        <v>1.3620917553241156</v>
      </c>
      <c r="AD40" s="24">
        <v>-2.4415435148933256</v>
      </c>
      <c r="AE40" s="24">
        <v>1.3620917553241156</v>
      </c>
      <c r="AF40" s="24">
        <v>-2.5859704435743964</v>
      </c>
      <c r="AG40" s="24">
        <v>1.3620917553241156</v>
      </c>
      <c r="AH40" s="24">
        <v>0.37936709354214315</v>
      </c>
    </row>
    <row r="41" spans="1:34" x14ac:dyDescent="0.25">
      <c r="A41" s="4">
        <v>39</v>
      </c>
      <c r="B41" s="5">
        <v>54</v>
      </c>
      <c r="C41" s="5">
        <v>51</v>
      </c>
      <c r="D41" s="5">
        <v>49</v>
      </c>
      <c r="E41" s="5">
        <v>50</v>
      </c>
      <c r="F41" s="5">
        <v>49.5</v>
      </c>
      <c r="G41" s="5">
        <v>51</v>
      </c>
      <c r="H41" s="5">
        <v>50</v>
      </c>
      <c r="I41" s="5">
        <v>52</v>
      </c>
      <c r="J41" s="5">
        <v>50</v>
      </c>
      <c r="K41" s="5">
        <v>48</v>
      </c>
      <c r="L41" s="5">
        <v>49.5</v>
      </c>
      <c r="N41" s="27">
        <v>39</v>
      </c>
      <c r="O41" s="24">
        <v>2.3269020212777889</v>
      </c>
      <c r="P41" s="24">
        <v>-2.4415435148933256</v>
      </c>
      <c r="Q41" s="24">
        <v>-2.5859704435743964</v>
      </c>
      <c r="R41" s="24">
        <v>0.37936709354214315</v>
      </c>
      <c r="S41" s="24">
        <v>-0.40895189754988337</v>
      </c>
      <c r="T41" s="24">
        <v>1.4018515445880269</v>
      </c>
      <c r="U41" s="24">
        <v>-0.66355562929886958</v>
      </c>
      <c r="V41" s="24">
        <v>1.8407466489682704</v>
      </c>
      <c r="W41" s="24">
        <v>-1.5582208042476182</v>
      </c>
      <c r="X41" s="24">
        <v>-2.3739729930194287</v>
      </c>
      <c r="Y41" s="24">
        <v>0.93024648167533286</v>
      </c>
      <c r="AA41" s="24">
        <v>2.3269020212777889</v>
      </c>
      <c r="AB41" s="24">
        <v>-2.4415435148933256</v>
      </c>
      <c r="AC41" s="24">
        <v>2.3269020212777889</v>
      </c>
      <c r="AD41" s="24">
        <v>-2.5859704435743964</v>
      </c>
      <c r="AE41" s="24">
        <v>2.3269020212777889</v>
      </c>
      <c r="AF41" s="24">
        <v>0.37936709354214315</v>
      </c>
      <c r="AG41" s="24">
        <v>2.3269020212777889</v>
      </c>
      <c r="AH41" s="24">
        <v>-0.40895189754988337</v>
      </c>
    </row>
    <row r="42" spans="1:34" x14ac:dyDescent="0.25">
      <c r="A42" s="4">
        <v>40</v>
      </c>
      <c r="B42" s="5">
        <v>51</v>
      </c>
      <c r="C42" s="5">
        <v>49</v>
      </c>
      <c r="D42" s="5">
        <v>50</v>
      </c>
      <c r="E42" s="5">
        <v>49.5</v>
      </c>
      <c r="F42" s="5">
        <v>51</v>
      </c>
      <c r="G42" s="5">
        <v>50</v>
      </c>
      <c r="H42" s="5">
        <v>52</v>
      </c>
      <c r="I42" s="5">
        <v>50</v>
      </c>
      <c r="J42" s="5">
        <v>48</v>
      </c>
      <c r="K42" s="5">
        <v>49.5</v>
      </c>
      <c r="L42" s="5">
        <v>49</v>
      </c>
      <c r="N42" s="27">
        <v>40</v>
      </c>
      <c r="O42" s="24">
        <v>-2.4415435148933256</v>
      </c>
      <c r="P42" s="24">
        <v>-2.5859704435743964</v>
      </c>
      <c r="Q42" s="24">
        <v>0.37936709354214315</v>
      </c>
      <c r="R42" s="24">
        <v>-0.40895189754988337</v>
      </c>
      <c r="S42" s="24">
        <v>1.4018515445880269</v>
      </c>
      <c r="T42" s="24">
        <v>-0.66355562929886958</v>
      </c>
      <c r="U42" s="24">
        <v>1.8407466489682704</v>
      </c>
      <c r="V42" s="24">
        <v>-1.5582208042476182</v>
      </c>
      <c r="W42" s="24">
        <v>-2.3739729930194287</v>
      </c>
      <c r="X42" s="24">
        <v>0.93024648167533286</v>
      </c>
      <c r="Y42" s="24">
        <v>-0.27674084439792068</v>
      </c>
      <c r="AA42" s="24">
        <v>-2.4415435148933256</v>
      </c>
      <c r="AB42" s="24">
        <v>-2.5859704435743964</v>
      </c>
      <c r="AC42" s="24">
        <v>-2.4415435148933256</v>
      </c>
      <c r="AD42" s="24">
        <v>0.37936709354214315</v>
      </c>
      <c r="AE42" s="24">
        <v>-2.4415435148933256</v>
      </c>
      <c r="AF42" s="24">
        <v>-0.40895189754988337</v>
      </c>
      <c r="AG42" s="24">
        <v>-2.4415435148933256</v>
      </c>
      <c r="AH42" s="24">
        <v>1.4018515445880269</v>
      </c>
    </row>
    <row r="43" spans="1:34" x14ac:dyDescent="0.25">
      <c r="A43" s="4">
        <v>41</v>
      </c>
      <c r="B43" s="5">
        <v>49</v>
      </c>
      <c r="C43" s="5">
        <v>50</v>
      </c>
      <c r="D43" s="5">
        <v>49.5</v>
      </c>
      <c r="E43" s="5">
        <v>51</v>
      </c>
      <c r="F43" s="5">
        <v>50</v>
      </c>
      <c r="G43" s="5">
        <v>52</v>
      </c>
      <c r="H43" s="5">
        <v>50</v>
      </c>
      <c r="I43" s="5">
        <v>48</v>
      </c>
      <c r="J43" s="5">
        <v>49.5</v>
      </c>
      <c r="K43" s="5">
        <v>49</v>
      </c>
      <c r="N43" s="27">
        <v>41</v>
      </c>
      <c r="O43" s="24">
        <v>-2.5859704435743964</v>
      </c>
      <c r="P43" s="24">
        <v>0.37936709354214315</v>
      </c>
      <c r="Q43" s="24">
        <v>-0.40895189754988337</v>
      </c>
      <c r="R43" s="24">
        <v>1.4018515445880269</v>
      </c>
      <c r="S43" s="24">
        <v>-0.66355562929886958</v>
      </c>
      <c r="T43" s="24">
        <v>1.8407466489682704</v>
      </c>
      <c r="U43" s="24">
        <v>-1.5582208042476182</v>
      </c>
      <c r="V43" s="24">
        <v>-2.3739729930194287</v>
      </c>
      <c r="W43" s="24">
        <v>0.93024648167533286</v>
      </c>
      <c r="X43" s="24">
        <v>-0.27674084439792068</v>
      </c>
      <c r="AA43" s="24">
        <v>-2.5859704435743964</v>
      </c>
      <c r="AB43" s="24">
        <v>0.37936709354214315</v>
      </c>
      <c r="AC43" s="24">
        <v>-2.5859704435743964</v>
      </c>
      <c r="AD43" s="24">
        <v>-0.40895189754988337</v>
      </c>
      <c r="AE43" s="24">
        <v>-2.5859704435743964</v>
      </c>
      <c r="AF43" s="24">
        <v>1.4018515445880269</v>
      </c>
      <c r="AG43" s="24">
        <v>-2.5859704435743964</v>
      </c>
      <c r="AH43" s="24">
        <v>-0.66355562929886958</v>
      </c>
    </row>
    <row r="44" spans="1:34" x14ac:dyDescent="0.25">
      <c r="A44" s="4">
        <v>42</v>
      </c>
      <c r="B44" s="5">
        <v>50</v>
      </c>
      <c r="C44" s="5">
        <v>49.5</v>
      </c>
      <c r="D44" s="5">
        <v>51</v>
      </c>
      <c r="E44" s="5">
        <v>50</v>
      </c>
      <c r="F44" s="5">
        <v>52</v>
      </c>
      <c r="G44" s="5">
        <v>50</v>
      </c>
      <c r="H44" s="5">
        <v>48</v>
      </c>
      <c r="I44" s="5">
        <v>49.5</v>
      </c>
      <c r="J44" s="5">
        <v>49</v>
      </c>
      <c r="N44" s="27">
        <v>42</v>
      </c>
      <c r="O44" s="24">
        <v>0.37936709354214315</v>
      </c>
      <c r="P44" s="24">
        <v>-0.40895189754988337</v>
      </c>
      <c r="Q44" s="24">
        <v>1.4018515445880269</v>
      </c>
      <c r="R44" s="24">
        <v>-0.66355562929886958</v>
      </c>
      <c r="S44" s="24">
        <v>1.8407466489682704</v>
      </c>
      <c r="T44" s="24">
        <v>-1.5582208042476182</v>
      </c>
      <c r="U44" s="24">
        <v>-2.3739729930194287</v>
      </c>
      <c r="V44" s="24">
        <v>0.93024648167533286</v>
      </c>
      <c r="W44" s="24">
        <v>-0.27674084439792068</v>
      </c>
      <c r="AA44" s="24">
        <v>0.37936709354214315</v>
      </c>
      <c r="AB44" s="24">
        <v>-0.40895189754988337</v>
      </c>
      <c r="AC44" s="24">
        <v>0.37936709354214315</v>
      </c>
      <c r="AD44" s="24">
        <v>1.4018515445880269</v>
      </c>
      <c r="AE44" s="24">
        <v>0.37936709354214315</v>
      </c>
      <c r="AF44" s="24">
        <v>-0.66355562929886958</v>
      </c>
      <c r="AG44" s="24">
        <v>0.37936709354214315</v>
      </c>
      <c r="AH44" s="24">
        <v>1.8407466489682704</v>
      </c>
    </row>
    <row r="45" spans="1:34" x14ac:dyDescent="0.25">
      <c r="A45" s="4">
        <v>43</v>
      </c>
      <c r="B45" s="5">
        <v>49.5</v>
      </c>
      <c r="C45" s="5">
        <v>51</v>
      </c>
      <c r="D45" s="5">
        <v>50</v>
      </c>
      <c r="E45" s="5">
        <v>52</v>
      </c>
      <c r="F45" s="5">
        <v>50</v>
      </c>
      <c r="G45" s="5">
        <v>48</v>
      </c>
      <c r="H45" s="5">
        <v>49.5</v>
      </c>
      <c r="I45" s="5">
        <v>49</v>
      </c>
      <c r="N45" s="27">
        <v>43</v>
      </c>
      <c r="O45" s="24">
        <v>-0.40895189754988337</v>
      </c>
      <c r="P45" s="24">
        <v>1.4018515445880269</v>
      </c>
      <c r="Q45" s="24">
        <v>-0.66355562929886958</v>
      </c>
      <c r="R45" s="24">
        <v>1.8407466489682704</v>
      </c>
      <c r="S45" s="24">
        <v>-1.5582208042476182</v>
      </c>
      <c r="T45" s="24">
        <v>-2.3739729930194287</v>
      </c>
      <c r="U45" s="24">
        <v>0.93024648167533286</v>
      </c>
      <c r="V45" s="24">
        <v>-0.27674084439792068</v>
      </c>
      <c r="AA45" s="24">
        <v>-0.40895189754988337</v>
      </c>
      <c r="AB45" s="24">
        <v>1.4018515445880269</v>
      </c>
      <c r="AC45" s="24">
        <v>-0.40895189754988337</v>
      </c>
      <c r="AD45" s="24">
        <v>-0.66355562929886958</v>
      </c>
      <c r="AE45" s="24">
        <v>-0.40895189754988337</v>
      </c>
      <c r="AF45" s="24">
        <v>1.8407466489682704</v>
      </c>
      <c r="AG45" s="24">
        <v>-0.40895189754988337</v>
      </c>
      <c r="AH45" s="24">
        <v>-1.5582208042476182</v>
      </c>
    </row>
    <row r="46" spans="1:34" x14ac:dyDescent="0.25">
      <c r="A46" s="4">
        <v>44</v>
      </c>
      <c r="B46" s="5">
        <v>51</v>
      </c>
      <c r="C46" s="5">
        <v>50</v>
      </c>
      <c r="D46" s="5">
        <v>52</v>
      </c>
      <c r="E46" s="5">
        <v>50</v>
      </c>
      <c r="F46" s="5">
        <v>48</v>
      </c>
      <c r="G46" s="5">
        <v>49.5</v>
      </c>
      <c r="H46" s="5">
        <v>49</v>
      </c>
      <c r="N46" s="27">
        <v>44</v>
      </c>
      <c r="O46" s="24">
        <v>1.4018515445880269</v>
      </c>
      <c r="P46" s="24">
        <v>-0.66355562929886958</v>
      </c>
      <c r="Q46" s="24">
        <v>1.8407466489682704</v>
      </c>
      <c r="R46" s="24">
        <v>-1.5582208042476182</v>
      </c>
      <c r="S46" s="24">
        <v>-2.3739729930194287</v>
      </c>
      <c r="T46" s="24">
        <v>0.93024648167533286</v>
      </c>
      <c r="U46" s="24">
        <v>-0.27674084439792068</v>
      </c>
      <c r="AA46" s="24">
        <v>1.4018515445880269</v>
      </c>
      <c r="AB46" s="24">
        <v>-0.66355562929886958</v>
      </c>
      <c r="AC46" s="24">
        <v>1.4018515445880269</v>
      </c>
      <c r="AD46" s="24">
        <v>1.8407466489682704</v>
      </c>
      <c r="AE46" s="24">
        <v>1.4018515445880269</v>
      </c>
      <c r="AF46" s="24">
        <v>-1.5582208042476182</v>
      </c>
      <c r="AG46" s="24">
        <v>1.4018515445880269</v>
      </c>
      <c r="AH46" s="24">
        <v>-2.3739729930194287</v>
      </c>
    </row>
    <row r="47" spans="1:34" x14ac:dyDescent="0.25">
      <c r="A47" s="4">
        <v>45</v>
      </c>
      <c r="B47" s="5">
        <v>50</v>
      </c>
      <c r="C47" s="5">
        <v>52</v>
      </c>
      <c r="D47" s="5">
        <v>50</v>
      </c>
      <c r="E47" s="5">
        <v>48</v>
      </c>
      <c r="F47" s="5">
        <v>49.5</v>
      </c>
      <c r="G47" s="5">
        <v>49</v>
      </c>
      <c r="N47" s="27">
        <v>45</v>
      </c>
      <c r="O47" s="24">
        <v>-0.66355562929886958</v>
      </c>
      <c r="P47" s="24">
        <v>1.8407466489682704</v>
      </c>
      <c r="Q47" s="24">
        <v>-1.5582208042476182</v>
      </c>
      <c r="R47" s="24">
        <v>-2.3739729930194287</v>
      </c>
      <c r="S47" s="24">
        <v>0.93024648167533286</v>
      </c>
      <c r="T47" s="24">
        <v>-0.27674084439792068</v>
      </c>
      <c r="AA47" s="24">
        <v>-0.66355562929886958</v>
      </c>
      <c r="AB47" s="24">
        <v>1.8407466489682704</v>
      </c>
      <c r="AC47" s="24">
        <v>-0.66355562929886958</v>
      </c>
      <c r="AD47" s="24">
        <v>-1.5582208042476182</v>
      </c>
      <c r="AE47" s="24">
        <v>-0.66355562929886958</v>
      </c>
      <c r="AF47" s="24">
        <v>-2.3739729930194287</v>
      </c>
      <c r="AG47" s="24">
        <v>-0.66355562929886958</v>
      </c>
      <c r="AH47" s="24">
        <v>0.93024648167533286</v>
      </c>
    </row>
    <row r="48" spans="1:34" x14ac:dyDescent="0.25">
      <c r="A48" s="4">
        <v>46</v>
      </c>
      <c r="B48" s="5">
        <v>52</v>
      </c>
      <c r="C48" s="5">
        <v>50</v>
      </c>
      <c r="D48" s="5">
        <v>48</v>
      </c>
      <c r="E48" s="5">
        <v>49.5</v>
      </c>
      <c r="F48" s="5">
        <v>49</v>
      </c>
      <c r="N48" s="27">
        <v>46</v>
      </c>
      <c r="O48" s="24">
        <v>1.8407466489682704</v>
      </c>
      <c r="P48" s="24">
        <v>-1.5582208042476182</v>
      </c>
      <c r="Q48" s="24">
        <v>-2.3739729930194287</v>
      </c>
      <c r="R48" s="24">
        <v>0.93024648167533286</v>
      </c>
      <c r="S48" s="24">
        <v>-0.27674084439792068</v>
      </c>
      <c r="AA48" s="24">
        <v>1.8407466489682704</v>
      </c>
      <c r="AB48" s="24">
        <v>-1.5582208042476182</v>
      </c>
      <c r="AC48" s="24">
        <v>1.8407466489682704</v>
      </c>
      <c r="AD48" s="24">
        <v>-2.3739729930194287</v>
      </c>
      <c r="AE48" s="24">
        <v>1.8407466489682704</v>
      </c>
      <c r="AF48" s="24">
        <v>0.93024648167533286</v>
      </c>
      <c r="AG48" s="24">
        <v>1.8407466489682704</v>
      </c>
      <c r="AH48" s="24">
        <v>-0.27674084439792068</v>
      </c>
    </row>
    <row r="49" spans="1:32" x14ac:dyDescent="0.25">
      <c r="A49" s="4">
        <v>47</v>
      </c>
      <c r="B49" s="5">
        <v>50</v>
      </c>
      <c r="C49" s="5">
        <v>48</v>
      </c>
      <c r="D49" s="5">
        <v>49.5</v>
      </c>
      <c r="E49" s="5">
        <v>49</v>
      </c>
      <c r="N49" s="27">
        <v>47</v>
      </c>
      <c r="O49" s="24">
        <v>-1.5582208042476182</v>
      </c>
      <c r="P49" s="24">
        <v>-2.3739729930194287</v>
      </c>
      <c r="Q49" s="24">
        <v>0.93024648167533286</v>
      </c>
      <c r="R49" s="24">
        <v>-0.27674084439792068</v>
      </c>
      <c r="AA49" s="24">
        <v>-1.5582208042476182</v>
      </c>
      <c r="AB49" s="24">
        <v>-2.3739729930194287</v>
      </c>
      <c r="AC49" s="24">
        <v>-1.5582208042476182</v>
      </c>
      <c r="AD49" s="24">
        <v>0.93024648167533286</v>
      </c>
      <c r="AE49" s="24">
        <v>-1.5582208042476182</v>
      </c>
      <c r="AF49" s="24">
        <v>-0.27674084439792068</v>
      </c>
    </row>
    <row r="50" spans="1:32" x14ac:dyDescent="0.25">
      <c r="A50" s="4">
        <v>48</v>
      </c>
      <c r="B50" s="5">
        <v>48</v>
      </c>
      <c r="C50" s="5">
        <v>49.5</v>
      </c>
      <c r="D50" s="5">
        <v>49</v>
      </c>
      <c r="N50" s="27">
        <v>48</v>
      </c>
      <c r="O50" s="24">
        <v>-2.3739729930194287</v>
      </c>
      <c r="P50" s="24">
        <v>0.93024648167533286</v>
      </c>
      <c r="Q50" s="24">
        <v>-0.27674084439792068</v>
      </c>
      <c r="AA50" s="24">
        <v>-2.3739729930194287</v>
      </c>
      <c r="AB50" s="24">
        <v>0.93024648167533286</v>
      </c>
      <c r="AC50" s="24">
        <v>-2.3739729930194287</v>
      </c>
      <c r="AD50" s="24">
        <v>-0.27674084439792068</v>
      </c>
    </row>
    <row r="51" spans="1:32" x14ac:dyDescent="0.25">
      <c r="A51" s="4">
        <v>49</v>
      </c>
      <c r="B51" s="5">
        <v>49.5</v>
      </c>
      <c r="C51" s="5">
        <v>49</v>
      </c>
      <c r="N51" s="27">
        <v>49</v>
      </c>
      <c r="O51" s="24">
        <v>0.93024648167533286</v>
      </c>
      <c r="P51" s="24">
        <v>-0.27674084439792068</v>
      </c>
      <c r="AA51" s="24">
        <v>0.93024648167533286</v>
      </c>
      <c r="AB51" s="24">
        <v>-0.27674084439792068</v>
      </c>
      <c r="AC51" s="24"/>
    </row>
    <row r="52" spans="1:32" x14ac:dyDescent="0.25">
      <c r="A52" s="4">
        <v>50</v>
      </c>
      <c r="B52" s="5">
        <v>49</v>
      </c>
      <c r="N52" s="27">
        <v>50</v>
      </c>
      <c r="O52" s="24">
        <v>-0.27674084439792068</v>
      </c>
    </row>
  </sheetData>
  <mergeCells count="2">
    <mergeCell ref="C1:L1"/>
    <mergeCell ref="O1:V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selection activeCell="C3" sqref="C3"/>
    </sheetView>
  </sheetViews>
  <sheetFormatPr defaultRowHeight="15" x14ac:dyDescent="0.25"/>
  <cols>
    <col min="25" max="25" width="10.42578125" customWidth="1"/>
    <col min="27" max="27" width="17.85546875" bestFit="1" customWidth="1"/>
    <col min="29" max="29" width="18.7109375" bestFit="1" customWidth="1"/>
  </cols>
  <sheetData>
    <row r="1" spans="1:29" ht="25.5" customHeight="1" x14ac:dyDescent="0.35">
      <c r="A1" s="3" t="s">
        <v>2</v>
      </c>
      <c r="B1" s="1"/>
      <c r="C1" t="s">
        <v>46</v>
      </c>
      <c r="E1" t="s">
        <v>47</v>
      </c>
      <c r="G1" t="s">
        <v>48</v>
      </c>
      <c r="I1" t="s">
        <v>49</v>
      </c>
      <c r="K1" t="s">
        <v>50</v>
      </c>
      <c r="M1" t="s">
        <v>51</v>
      </c>
      <c r="O1" t="s">
        <v>52</v>
      </c>
      <c r="Q1" t="s">
        <v>53</v>
      </c>
      <c r="S1" t="s">
        <v>54</v>
      </c>
      <c r="U1" t="s">
        <v>55</v>
      </c>
      <c r="X1" s="1" t="s">
        <v>56</v>
      </c>
      <c r="Y1" s="1" t="s">
        <v>57</v>
      </c>
      <c r="Z1" s="1" t="s">
        <v>58</v>
      </c>
      <c r="AA1" s="17" t="s">
        <v>61</v>
      </c>
      <c r="AB1" s="1" t="s">
        <v>59</v>
      </c>
      <c r="AC1" s="1" t="s">
        <v>60</v>
      </c>
    </row>
    <row r="2" spans="1:29" x14ac:dyDescent="0.25">
      <c r="A2" s="4">
        <v>1</v>
      </c>
      <c r="B2" s="5">
        <v>50</v>
      </c>
      <c r="X2" s="1">
        <v>1</v>
      </c>
      <c r="Y2" s="15">
        <v>2.0755102040816329</v>
      </c>
      <c r="Z2" s="1">
        <v>1.1279999999999999</v>
      </c>
      <c r="AA2" s="18">
        <f>Y2/Z2</f>
        <v>1.8399913156752066</v>
      </c>
      <c r="AB2" s="18">
        <f>AA2*AA2</f>
        <v>3.3855680417601777</v>
      </c>
      <c r="AC2" s="18">
        <f>AB2/$AB$2</f>
        <v>1</v>
      </c>
    </row>
    <row r="3" spans="1:29" x14ac:dyDescent="0.25">
      <c r="A3" s="4">
        <v>2</v>
      </c>
      <c r="B3" s="5">
        <v>51</v>
      </c>
      <c r="C3" s="7">
        <f>B3-B2</f>
        <v>1</v>
      </c>
      <c r="D3" s="7">
        <f>B3-B2</f>
        <v>1</v>
      </c>
      <c r="X3" s="1">
        <v>2</v>
      </c>
      <c r="Y3" s="15">
        <v>2.625</v>
      </c>
      <c r="Z3" s="1">
        <v>1.1279999999999999</v>
      </c>
      <c r="AA3" s="18">
        <f t="shared" ref="AA3:AA11" si="0">Y3/Z3</f>
        <v>2.3271276595744683</v>
      </c>
      <c r="AB3" s="18">
        <f t="shared" ref="AB3:AB11" si="1">AA3*AA3</f>
        <v>5.4155231439565421</v>
      </c>
      <c r="AC3" s="18">
        <f t="shared" ref="AC3:AC11" si="2">AB3/$AB$2</f>
        <v>1.5995906970875642</v>
      </c>
    </row>
    <row r="4" spans="1:29" x14ac:dyDescent="0.25">
      <c r="A4" s="4">
        <v>3</v>
      </c>
      <c r="B4" s="5">
        <v>50.5</v>
      </c>
      <c r="C4" s="7">
        <v>0.5</v>
      </c>
      <c r="D4" s="7">
        <f t="shared" ref="D4:D51" si="3">B4-B3</f>
        <v>-0.5</v>
      </c>
      <c r="E4" s="7">
        <f>B4-B2</f>
        <v>0.5</v>
      </c>
      <c r="F4" s="7">
        <f>B4-B2</f>
        <v>0.5</v>
      </c>
      <c r="X4" s="1">
        <v>3</v>
      </c>
      <c r="Y4" s="15">
        <v>3.2978723404255321</v>
      </c>
      <c r="Z4" s="1">
        <v>1.1279999999999999</v>
      </c>
      <c r="AA4" s="18">
        <f t="shared" si="0"/>
        <v>2.9236456918666067</v>
      </c>
      <c r="AB4" s="18">
        <f t="shared" si="1"/>
        <v>8.5477041315701694</v>
      </c>
      <c r="AC4" s="18">
        <f t="shared" si="2"/>
        <v>2.5247474060885113</v>
      </c>
    </row>
    <row r="5" spans="1:29" x14ac:dyDescent="0.25">
      <c r="A5" s="4">
        <v>4</v>
      </c>
      <c r="B5" s="5">
        <v>49</v>
      </c>
      <c r="C5" s="7">
        <v>1.5</v>
      </c>
      <c r="D5" s="7">
        <f t="shared" si="3"/>
        <v>-1.5</v>
      </c>
      <c r="E5" s="7">
        <v>2</v>
      </c>
      <c r="F5" s="7">
        <f t="shared" ref="F5:F51" si="4">B5-B3</f>
        <v>-2</v>
      </c>
      <c r="G5" s="7">
        <v>1</v>
      </c>
      <c r="H5">
        <v>-1</v>
      </c>
      <c r="X5" s="1">
        <v>4</v>
      </c>
      <c r="Y5" s="15">
        <v>3.4130434782608696</v>
      </c>
      <c r="Z5" s="1">
        <v>1.1279999999999999</v>
      </c>
      <c r="AA5" s="18">
        <f t="shared" si="0"/>
        <v>3.025747764415665</v>
      </c>
      <c r="AB5" s="18">
        <f t="shared" si="1"/>
        <v>9.1551495338663944</v>
      </c>
      <c r="AC5" s="18">
        <f t="shared" si="2"/>
        <v>2.7041694099601012</v>
      </c>
    </row>
    <row r="6" spans="1:29" x14ac:dyDescent="0.25">
      <c r="A6" s="4">
        <v>5</v>
      </c>
      <c r="B6" s="5">
        <v>50</v>
      </c>
      <c r="C6" s="7">
        <v>0.7</v>
      </c>
      <c r="D6" s="7">
        <f t="shared" si="3"/>
        <v>1</v>
      </c>
      <c r="E6" s="7">
        <v>0.5</v>
      </c>
      <c r="F6" s="7">
        <f t="shared" si="4"/>
        <v>-0.5</v>
      </c>
      <c r="G6" s="7">
        <v>1</v>
      </c>
      <c r="H6">
        <v>-1</v>
      </c>
      <c r="I6" s="7">
        <f>B6-B2</f>
        <v>0</v>
      </c>
      <c r="J6">
        <v>0</v>
      </c>
      <c r="X6" s="1">
        <v>5</v>
      </c>
      <c r="Y6" s="15">
        <v>3.7333333333333334</v>
      </c>
      <c r="Z6" s="1">
        <v>1.1279999999999999</v>
      </c>
      <c r="AA6" s="18">
        <f t="shared" si="0"/>
        <v>3.3096926713947994</v>
      </c>
      <c r="AB6" s="18">
        <f t="shared" si="1"/>
        <v>10.954065579084444</v>
      </c>
      <c r="AC6" s="18">
        <f t="shared" si="2"/>
        <v>3.235517775442303</v>
      </c>
    </row>
    <row r="7" spans="1:29" x14ac:dyDescent="0.25">
      <c r="A7" s="4">
        <v>6</v>
      </c>
      <c r="B7" s="5">
        <v>43</v>
      </c>
      <c r="C7" s="7">
        <v>7</v>
      </c>
      <c r="D7" s="7">
        <f t="shared" si="3"/>
        <v>-7</v>
      </c>
      <c r="E7" s="7">
        <v>6</v>
      </c>
      <c r="F7" s="7">
        <f t="shared" si="4"/>
        <v>-6</v>
      </c>
      <c r="G7" s="7">
        <v>7.5</v>
      </c>
      <c r="H7">
        <v>-7.5</v>
      </c>
      <c r="I7" s="7">
        <v>8</v>
      </c>
      <c r="J7">
        <v>-8</v>
      </c>
      <c r="K7" s="7">
        <v>7</v>
      </c>
      <c r="L7">
        <v>-7</v>
      </c>
      <c r="X7" s="1">
        <v>6</v>
      </c>
      <c r="Y7" s="15">
        <v>4.0454545454545459</v>
      </c>
      <c r="Z7" s="1">
        <v>1.1279999999999999</v>
      </c>
      <c r="AA7" s="18">
        <f t="shared" si="0"/>
        <v>3.5863958736299169</v>
      </c>
      <c r="AB7" s="18">
        <f t="shared" si="1"/>
        <v>12.862235362389695</v>
      </c>
      <c r="AC7" s="18">
        <f t="shared" si="2"/>
        <v>3.7991365713927698</v>
      </c>
    </row>
    <row r="8" spans="1:29" x14ac:dyDescent="0.25">
      <c r="A8" s="4">
        <v>7</v>
      </c>
      <c r="B8" s="5">
        <v>42</v>
      </c>
      <c r="C8" s="7">
        <v>1</v>
      </c>
      <c r="D8" s="7">
        <f t="shared" si="3"/>
        <v>-1</v>
      </c>
      <c r="E8" s="7">
        <v>8</v>
      </c>
      <c r="F8" s="7">
        <f t="shared" si="4"/>
        <v>-8</v>
      </c>
      <c r="G8" s="7">
        <v>7</v>
      </c>
      <c r="H8">
        <v>-7</v>
      </c>
      <c r="I8" s="7">
        <v>8.5</v>
      </c>
      <c r="J8">
        <v>-8.5</v>
      </c>
      <c r="K8" s="7">
        <v>9</v>
      </c>
      <c r="L8">
        <v>-9</v>
      </c>
      <c r="M8" s="7">
        <v>8</v>
      </c>
      <c r="N8">
        <v>-8</v>
      </c>
      <c r="X8" s="1">
        <v>7</v>
      </c>
      <c r="Y8" s="15">
        <v>4.2093023255813957</v>
      </c>
      <c r="Z8" s="1">
        <v>1.1279999999999999</v>
      </c>
      <c r="AA8" s="18">
        <f t="shared" si="0"/>
        <v>3.7316509978558474</v>
      </c>
      <c r="AB8" s="18">
        <f t="shared" si="1"/>
        <v>13.925219169798542</v>
      </c>
      <c r="AC8" s="18">
        <f t="shared" si="2"/>
        <v>4.1131115954647113</v>
      </c>
    </row>
    <row r="9" spans="1:29" x14ac:dyDescent="0.25">
      <c r="A9" s="4">
        <v>8</v>
      </c>
      <c r="B9" s="5">
        <v>45</v>
      </c>
      <c r="C9" s="7">
        <f>B9-B8</f>
        <v>3</v>
      </c>
      <c r="D9" s="7">
        <f t="shared" si="3"/>
        <v>3</v>
      </c>
      <c r="E9" s="7">
        <f>B9-B7</f>
        <v>2</v>
      </c>
      <c r="F9" s="7">
        <f t="shared" si="4"/>
        <v>2</v>
      </c>
      <c r="G9" s="7">
        <v>5</v>
      </c>
      <c r="H9">
        <v>-5</v>
      </c>
      <c r="I9" s="7">
        <v>4</v>
      </c>
      <c r="J9">
        <v>-4</v>
      </c>
      <c r="K9" s="7">
        <v>5.5</v>
      </c>
      <c r="L9">
        <v>-5.5</v>
      </c>
      <c r="M9" s="7">
        <v>6</v>
      </c>
      <c r="N9">
        <v>-6</v>
      </c>
      <c r="O9" s="7">
        <v>5</v>
      </c>
      <c r="P9">
        <v>-5</v>
      </c>
      <c r="X9" s="1">
        <v>8</v>
      </c>
      <c r="Y9" s="15">
        <v>4.3928571428571432</v>
      </c>
      <c r="Z9" s="1">
        <v>1.1279999999999999</v>
      </c>
      <c r="AA9" s="18">
        <f t="shared" si="0"/>
        <v>3.8943768996960495</v>
      </c>
      <c r="AB9" s="18">
        <f t="shared" si="1"/>
        <v>15.166171436886215</v>
      </c>
      <c r="AC9" s="18">
        <f t="shared" si="2"/>
        <v>4.4796534140844582</v>
      </c>
    </row>
    <row r="10" spans="1:29" x14ac:dyDescent="0.25">
      <c r="A10" s="4">
        <v>9</v>
      </c>
      <c r="B10" s="5">
        <v>47</v>
      </c>
      <c r="C10" s="7">
        <f t="shared" ref="C10:C50" si="5">B10-B9</f>
        <v>2</v>
      </c>
      <c r="D10" s="7">
        <f t="shared" si="3"/>
        <v>2</v>
      </c>
      <c r="E10" s="7">
        <f>B10-B8</f>
        <v>5</v>
      </c>
      <c r="F10" s="7">
        <f t="shared" si="4"/>
        <v>5</v>
      </c>
      <c r="G10" s="7">
        <f t="shared" ref="G10:G47" si="6">B10-B7</f>
        <v>4</v>
      </c>
      <c r="H10">
        <v>4</v>
      </c>
      <c r="I10" s="7">
        <v>3</v>
      </c>
      <c r="J10">
        <v>-3</v>
      </c>
      <c r="K10" s="7">
        <v>2</v>
      </c>
      <c r="L10">
        <v>-2</v>
      </c>
      <c r="M10" s="7">
        <v>3.5</v>
      </c>
      <c r="N10">
        <v>-3.5</v>
      </c>
      <c r="O10" s="7">
        <v>4</v>
      </c>
      <c r="P10">
        <v>-4</v>
      </c>
      <c r="Q10" s="7">
        <v>3</v>
      </c>
      <c r="R10">
        <v>-3</v>
      </c>
      <c r="X10" s="1">
        <v>9</v>
      </c>
      <c r="Y10" s="15">
        <v>4.7926829268292686</v>
      </c>
      <c r="Z10" s="1">
        <v>1.1279999999999999</v>
      </c>
      <c r="AA10" s="18">
        <f t="shared" si="0"/>
        <v>4.2488323819408409</v>
      </c>
      <c r="AB10" s="18">
        <f t="shared" si="1"/>
        <v>18.052576609829078</v>
      </c>
      <c r="AC10" s="18">
        <f t="shared" si="2"/>
        <v>5.3322149746083474</v>
      </c>
    </row>
    <row r="11" spans="1:29" x14ac:dyDescent="0.25">
      <c r="A11" s="4">
        <v>10</v>
      </c>
      <c r="B11" s="5">
        <v>49</v>
      </c>
      <c r="C11" s="7">
        <f t="shared" si="5"/>
        <v>2</v>
      </c>
      <c r="D11" s="7">
        <f t="shared" si="3"/>
        <v>2</v>
      </c>
      <c r="E11" s="7">
        <f>B11-B9</f>
        <v>4</v>
      </c>
      <c r="F11" s="7">
        <f t="shared" si="4"/>
        <v>4</v>
      </c>
      <c r="G11" s="7">
        <f t="shared" si="6"/>
        <v>7</v>
      </c>
      <c r="H11">
        <v>7</v>
      </c>
      <c r="I11" s="7">
        <f t="shared" ref="I11:I48" si="7">B11-B7</f>
        <v>6</v>
      </c>
      <c r="J11">
        <v>6</v>
      </c>
      <c r="K11" s="7">
        <v>1</v>
      </c>
      <c r="L11">
        <v>-1</v>
      </c>
      <c r="M11" s="7">
        <f t="shared" ref="M11:M50" si="8">B11-B5</f>
        <v>0</v>
      </c>
      <c r="N11">
        <v>0</v>
      </c>
      <c r="O11" s="7">
        <v>1.5</v>
      </c>
      <c r="P11">
        <v>-1.5</v>
      </c>
      <c r="Q11" s="7">
        <v>2</v>
      </c>
      <c r="R11">
        <v>-2</v>
      </c>
      <c r="S11" s="7">
        <v>1</v>
      </c>
      <c r="T11">
        <v>-1</v>
      </c>
      <c r="X11" s="1">
        <v>10</v>
      </c>
      <c r="Y11" s="15">
        <v>5.2374999999999998</v>
      </c>
      <c r="Z11" s="1">
        <v>1.1279999999999999</v>
      </c>
      <c r="AA11" s="18">
        <f t="shared" si="0"/>
        <v>4.6431737588652489</v>
      </c>
      <c r="AB11" s="18">
        <f t="shared" si="1"/>
        <v>21.559062555014844</v>
      </c>
      <c r="AC11" s="18">
        <f t="shared" si="2"/>
        <v>6.3679306660179114</v>
      </c>
    </row>
    <row r="12" spans="1:29" x14ac:dyDescent="0.25">
      <c r="A12" s="4">
        <v>11</v>
      </c>
      <c r="B12" s="5">
        <v>46</v>
      </c>
      <c r="C12" s="7">
        <v>3</v>
      </c>
      <c r="D12" s="7">
        <f t="shared" si="3"/>
        <v>-3</v>
      </c>
      <c r="E12" s="7">
        <v>1</v>
      </c>
      <c r="F12" s="7">
        <f t="shared" si="4"/>
        <v>-1</v>
      </c>
      <c r="G12" s="7">
        <f t="shared" si="6"/>
        <v>1</v>
      </c>
      <c r="H12">
        <v>1</v>
      </c>
      <c r="I12" s="7">
        <f t="shared" si="7"/>
        <v>4</v>
      </c>
      <c r="J12">
        <v>4</v>
      </c>
      <c r="K12" s="7">
        <f t="shared" ref="K12:K48" si="9">B12-B7</f>
        <v>3</v>
      </c>
      <c r="L12">
        <v>3</v>
      </c>
      <c r="M12" s="7">
        <v>4</v>
      </c>
      <c r="N12">
        <v>-4</v>
      </c>
      <c r="O12" s="7">
        <v>3</v>
      </c>
      <c r="P12">
        <v>-3</v>
      </c>
      <c r="Q12" s="7">
        <v>4.5</v>
      </c>
      <c r="R12">
        <v>-4.5</v>
      </c>
      <c r="S12" s="7">
        <v>5</v>
      </c>
      <c r="T12">
        <v>-5</v>
      </c>
      <c r="U12" s="7">
        <v>4</v>
      </c>
      <c r="V12">
        <v>-4</v>
      </c>
    </row>
    <row r="13" spans="1:29" x14ac:dyDescent="0.25">
      <c r="A13" s="4">
        <v>12</v>
      </c>
      <c r="B13" s="5">
        <v>50</v>
      </c>
      <c r="C13" s="7">
        <f t="shared" si="5"/>
        <v>4</v>
      </c>
      <c r="D13" s="7">
        <f t="shared" si="3"/>
        <v>4</v>
      </c>
      <c r="E13" s="7">
        <f>B13-B11</f>
        <v>1</v>
      </c>
      <c r="F13" s="7">
        <f t="shared" si="4"/>
        <v>1</v>
      </c>
      <c r="G13" s="7">
        <f t="shared" si="6"/>
        <v>3</v>
      </c>
      <c r="H13">
        <v>3</v>
      </c>
      <c r="I13" s="7">
        <f t="shared" si="7"/>
        <v>5</v>
      </c>
      <c r="J13">
        <v>5</v>
      </c>
      <c r="K13" s="7">
        <f t="shared" si="9"/>
        <v>8</v>
      </c>
      <c r="L13">
        <v>8</v>
      </c>
      <c r="M13" s="7">
        <f t="shared" si="8"/>
        <v>7</v>
      </c>
      <c r="N13">
        <v>7</v>
      </c>
      <c r="O13" s="7">
        <f t="shared" ref="O13:O45" si="10">B13-B6</f>
        <v>0</v>
      </c>
      <c r="P13">
        <v>0</v>
      </c>
      <c r="Q13" s="7">
        <f t="shared" ref="Q13:Q47" si="11">B13-B5</f>
        <v>1</v>
      </c>
      <c r="R13">
        <v>1</v>
      </c>
      <c r="S13" s="7">
        <v>0.5</v>
      </c>
      <c r="T13">
        <v>-0.5</v>
      </c>
      <c r="U13" s="7">
        <v>1</v>
      </c>
      <c r="V13">
        <v>-1</v>
      </c>
    </row>
    <row r="14" spans="1:29" x14ac:dyDescent="0.25">
      <c r="A14" s="4">
        <v>13</v>
      </c>
      <c r="B14" s="5">
        <v>52</v>
      </c>
      <c r="C14" s="7">
        <f t="shared" si="5"/>
        <v>2</v>
      </c>
      <c r="D14" s="7">
        <f t="shared" si="3"/>
        <v>2</v>
      </c>
      <c r="E14" s="7">
        <f>B14-B12</f>
        <v>6</v>
      </c>
      <c r="F14" s="7">
        <f t="shared" si="4"/>
        <v>6</v>
      </c>
      <c r="G14" s="7">
        <f t="shared" si="6"/>
        <v>3</v>
      </c>
      <c r="H14">
        <v>3</v>
      </c>
      <c r="I14" s="7">
        <f t="shared" si="7"/>
        <v>5</v>
      </c>
      <c r="J14">
        <v>5</v>
      </c>
      <c r="K14" s="7">
        <f t="shared" si="9"/>
        <v>7</v>
      </c>
      <c r="L14">
        <v>7</v>
      </c>
      <c r="M14" s="7">
        <f t="shared" si="8"/>
        <v>10</v>
      </c>
      <c r="N14">
        <v>10</v>
      </c>
      <c r="O14" s="7">
        <f t="shared" si="10"/>
        <v>9</v>
      </c>
      <c r="P14">
        <v>9</v>
      </c>
      <c r="Q14" s="7">
        <f t="shared" si="11"/>
        <v>2</v>
      </c>
      <c r="R14">
        <v>2</v>
      </c>
      <c r="S14" s="7">
        <f t="shared" ref="S14:S51" si="12">B14-B5</f>
        <v>3</v>
      </c>
      <c r="T14">
        <v>3</v>
      </c>
      <c r="U14" s="7">
        <f t="shared" ref="U14:U47" si="13">B14-B4</f>
        <v>1.5</v>
      </c>
      <c r="V14">
        <v>1.5</v>
      </c>
    </row>
    <row r="15" spans="1:29" x14ac:dyDescent="0.25">
      <c r="A15" s="4">
        <v>14</v>
      </c>
      <c r="B15" s="5">
        <v>52.5</v>
      </c>
      <c r="C15" s="7">
        <f t="shared" si="5"/>
        <v>0.5</v>
      </c>
      <c r="D15" s="7">
        <f t="shared" si="3"/>
        <v>0.5</v>
      </c>
      <c r="E15" s="7">
        <f>B15-B13</f>
        <v>2.5</v>
      </c>
      <c r="F15" s="7">
        <f t="shared" si="4"/>
        <v>2.5</v>
      </c>
      <c r="G15" s="7">
        <f t="shared" si="6"/>
        <v>6.5</v>
      </c>
      <c r="H15">
        <v>6.5</v>
      </c>
      <c r="I15" s="7">
        <f t="shared" si="7"/>
        <v>3.5</v>
      </c>
      <c r="J15">
        <v>3.5</v>
      </c>
      <c r="K15" s="7">
        <f t="shared" si="9"/>
        <v>5.5</v>
      </c>
      <c r="L15">
        <v>5.5</v>
      </c>
      <c r="M15" s="7">
        <f t="shared" si="8"/>
        <v>7.5</v>
      </c>
      <c r="N15">
        <v>7.5</v>
      </c>
      <c r="O15" s="7">
        <f t="shared" si="10"/>
        <v>10.5</v>
      </c>
      <c r="P15">
        <v>10.5</v>
      </c>
      <c r="Q15" s="7">
        <f t="shared" si="11"/>
        <v>9.5</v>
      </c>
      <c r="R15">
        <v>9.5</v>
      </c>
      <c r="S15" s="7">
        <f t="shared" si="12"/>
        <v>2.5</v>
      </c>
      <c r="T15">
        <v>2.5</v>
      </c>
      <c r="U15" s="7">
        <f t="shared" si="13"/>
        <v>3.5</v>
      </c>
      <c r="V15">
        <v>3.5</v>
      </c>
    </row>
    <row r="16" spans="1:29" x14ac:dyDescent="0.25">
      <c r="A16" s="4">
        <v>15</v>
      </c>
      <c r="B16" s="5">
        <v>51</v>
      </c>
      <c r="C16" s="7">
        <v>1.5</v>
      </c>
      <c r="D16" s="7">
        <f t="shared" si="3"/>
        <v>-1.5</v>
      </c>
      <c r="E16" s="7">
        <v>1</v>
      </c>
      <c r="F16" s="7">
        <f t="shared" si="4"/>
        <v>-1</v>
      </c>
      <c r="G16" s="7">
        <f t="shared" si="6"/>
        <v>1</v>
      </c>
      <c r="H16">
        <v>1</v>
      </c>
      <c r="I16" s="7">
        <f t="shared" si="7"/>
        <v>5</v>
      </c>
      <c r="J16">
        <v>5</v>
      </c>
      <c r="K16" s="7">
        <f t="shared" si="9"/>
        <v>2</v>
      </c>
      <c r="L16">
        <v>2</v>
      </c>
      <c r="M16" s="7">
        <f t="shared" si="8"/>
        <v>4</v>
      </c>
      <c r="N16">
        <v>4</v>
      </c>
      <c r="O16" s="7">
        <f t="shared" si="10"/>
        <v>6</v>
      </c>
      <c r="P16">
        <v>6</v>
      </c>
      <c r="Q16" s="7">
        <f t="shared" si="11"/>
        <v>9</v>
      </c>
      <c r="R16">
        <v>9</v>
      </c>
      <c r="S16" s="7">
        <f t="shared" si="12"/>
        <v>8</v>
      </c>
      <c r="T16">
        <v>8</v>
      </c>
      <c r="U16" s="7">
        <f t="shared" si="13"/>
        <v>1</v>
      </c>
      <c r="V16">
        <v>1</v>
      </c>
    </row>
    <row r="17" spans="1:24" x14ac:dyDescent="0.25">
      <c r="A17" s="4">
        <v>16</v>
      </c>
      <c r="B17" s="5">
        <v>52</v>
      </c>
      <c r="C17" s="7">
        <f t="shared" si="5"/>
        <v>1</v>
      </c>
      <c r="D17" s="7">
        <f t="shared" si="3"/>
        <v>1</v>
      </c>
      <c r="E17" s="7">
        <v>0.5</v>
      </c>
      <c r="F17" s="7">
        <f t="shared" si="4"/>
        <v>-0.5</v>
      </c>
      <c r="G17" s="7">
        <f t="shared" si="6"/>
        <v>0</v>
      </c>
      <c r="H17">
        <v>0</v>
      </c>
      <c r="I17" s="7">
        <f t="shared" si="7"/>
        <v>2</v>
      </c>
      <c r="J17">
        <v>2</v>
      </c>
      <c r="K17" s="7">
        <f t="shared" si="9"/>
        <v>6</v>
      </c>
      <c r="L17">
        <v>6</v>
      </c>
      <c r="M17" s="7">
        <f t="shared" si="8"/>
        <v>3</v>
      </c>
      <c r="N17">
        <v>3</v>
      </c>
      <c r="O17" s="7">
        <f t="shared" si="10"/>
        <v>5</v>
      </c>
      <c r="P17">
        <v>5</v>
      </c>
      <c r="Q17" s="7">
        <f t="shared" si="11"/>
        <v>7</v>
      </c>
      <c r="R17">
        <v>7</v>
      </c>
      <c r="S17" s="7">
        <f t="shared" si="12"/>
        <v>10</v>
      </c>
      <c r="T17">
        <v>10</v>
      </c>
      <c r="U17" s="7">
        <f t="shared" si="13"/>
        <v>9</v>
      </c>
      <c r="V17">
        <v>9</v>
      </c>
    </row>
    <row r="18" spans="1:24" x14ac:dyDescent="0.25">
      <c r="A18" s="4">
        <v>17</v>
      </c>
      <c r="B18" s="5">
        <v>50</v>
      </c>
      <c r="C18" s="7">
        <v>2</v>
      </c>
      <c r="D18" s="7">
        <f t="shared" si="3"/>
        <v>-2</v>
      </c>
      <c r="E18" s="7">
        <v>1</v>
      </c>
      <c r="F18" s="7">
        <f t="shared" si="4"/>
        <v>-1</v>
      </c>
      <c r="G18" s="7">
        <v>2.5</v>
      </c>
      <c r="H18">
        <v>-2.5</v>
      </c>
      <c r="I18" s="7">
        <v>2</v>
      </c>
      <c r="J18">
        <v>-2</v>
      </c>
      <c r="K18" s="7">
        <f t="shared" si="9"/>
        <v>0</v>
      </c>
      <c r="L18">
        <v>0</v>
      </c>
      <c r="M18" s="7">
        <f t="shared" si="8"/>
        <v>4</v>
      </c>
      <c r="N18">
        <v>4</v>
      </c>
      <c r="O18" s="7">
        <f t="shared" si="10"/>
        <v>1</v>
      </c>
      <c r="P18">
        <v>1</v>
      </c>
      <c r="Q18" s="7">
        <f t="shared" si="11"/>
        <v>3</v>
      </c>
      <c r="R18">
        <v>3</v>
      </c>
      <c r="S18" s="7">
        <f t="shared" si="12"/>
        <v>5</v>
      </c>
      <c r="T18">
        <v>5</v>
      </c>
      <c r="U18" s="7">
        <f t="shared" si="13"/>
        <v>8</v>
      </c>
      <c r="V18">
        <v>8</v>
      </c>
    </row>
    <row r="19" spans="1:24" x14ac:dyDescent="0.25">
      <c r="A19" s="4">
        <v>18</v>
      </c>
      <c r="B19" s="5">
        <v>49</v>
      </c>
      <c r="C19" s="7">
        <v>1</v>
      </c>
      <c r="D19" s="7">
        <f t="shared" si="3"/>
        <v>-1</v>
      </c>
      <c r="E19" s="7">
        <v>3</v>
      </c>
      <c r="F19" s="7">
        <f t="shared" si="4"/>
        <v>-3</v>
      </c>
      <c r="G19" s="7">
        <v>2</v>
      </c>
      <c r="H19">
        <v>-2</v>
      </c>
      <c r="I19" s="7">
        <v>3.5</v>
      </c>
      <c r="J19">
        <v>-3.5</v>
      </c>
      <c r="K19" s="7">
        <v>3</v>
      </c>
      <c r="L19">
        <v>-3</v>
      </c>
      <c r="M19" s="7">
        <v>1</v>
      </c>
      <c r="N19">
        <v>-1</v>
      </c>
      <c r="O19" s="7">
        <f t="shared" si="10"/>
        <v>3</v>
      </c>
      <c r="P19">
        <v>3</v>
      </c>
      <c r="Q19" s="7">
        <f t="shared" si="11"/>
        <v>0</v>
      </c>
      <c r="R19">
        <v>0</v>
      </c>
      <c r="S19" s="7">
        <f t="shared" si="12"/>
        <v>2</v>
      </c>
      <c r="T19">
        <v>2</v>
      </c>
      <c r="U19" s="7">
        <f t="shared" si="13"/>
        <v>4</v>
      </c>
      <c r="V19">
        <v>4</v>
      </c>
    </row>
    <row r="20" spans="1:24" x14ac:dyDescent="0.25">
      <c r="A20" s="4">
        <v>19</v>
      </c>
      <c r="B20" s="5">
        <v>54</v>
      </c>
      <c r="C20" s="7">
        <f t="shared" si="5"/>
        <v>5</v>
      </c>
      <c r="D20" s="7">
        <f t="shared" si="3"/>
        <v>5</v>
      </c>
      <c r="E20" s="7">
        <f>B20-B18</f>
        <v>4</v>
      </c>
      <c r="F20" s="7">
        <f t="shared" si="4"/>
        <v>4</v>
      </c>
      <c r="G20" s="7">
        <f t="shared" si="6"/>
        <v>2</v>
      </c>
      <c r="H20">
        <v>2</v>
      </c>
      <c r="I20" s="7">
        <f t="shared" si="7"/>
        <v>3</v>
      </c>
      <c r="J20">
        <v>3</v>
      </c>
      <c r="K20" s="7">
        <f t="shared" si="9"/>
        <v>1.5</v>
      </c>
      <c r="L20">
        <v>1.5</v>
      </c>
      <c r="M20" s="7">
        <f t="shared" si="8"/>
        <v>2</v>
      </c>
      <c r="N20">
        <v>2</v>
      </c>
      <c r="O20" s="7">
        <f t="shared" si="10"/>
        <v>4</v>
      </c>
      <c r="P20">
        <v>4</v>
      </c>
      <c r="Q20" s="7">
        <f t="shared" si="11"/>
        <v>8</v>
      </c>
      <c r="R20">
        <v>8</v>
      </c>
      <c r="S20" s="7">
        <f t="shared" si="12"/>
        <v>5</v>
      </c>
      <c r="T20">
        <v>5</v>
      </c>
      <c r="U20" s="7">
        <f t="shared" si="13"/>
        <v>7</v>
      </c>
      <c r="V20">
        <v>7</v>
      </c>
    </row>
    <row r="21" spans="1:24" x14ac:dyDescent="0.25">
      <c r="A21" s="4">
        <v>20</v>
      </c>
      <c r="B21" s="5">
        <v>51</v>
      </c>
      <c r="C21" s="7">
        <v>3</v>
      </c>
      <c r="D21" s="7">
        <f t="shared" si="3"/>
        <v>-3</v>
      </c>
      <c r="E21" s="7">
        <f>B21-B19</f>
        <v>2</v>
      </c>
      <c r="F21" s="7">
        <f t="shared" si="4"/>
        <v>2</v>
      </c>
      <c r="G21" s="7">
        <f t="shared" si="6"/>
        <v>1</v>
      </c>
      <c r="H21">
        <v>1</v>
      </c>
      <c r="I21" s="7">
        <v>1</v>
      </c>
      <c r="J21">
        <v>-1</v>
      </c>
      <c r="K21" s="7">
        <f t="shared" si="9"/>
        <v>0</v>
      </c>
      <c r="L21">
        <v>0</v>
      </c>
      <c r="M21" s="7">
        <v>1.5</v>
      </c>
      <c r="N21">
        <v>-1.5</v>
      </c>
      <c r="O21" s="7">
        <v>1</v>
      </c>
      <c r="P21">
        <v>-1</v>
      </c>
      <c r="Q21" s="7">
        <f t="shared" si="11"/>
        <v>1</v>
      </c>
      <c r="R21">
        <v>1</v>
      </c>
      <c r="S21" s="7">
        <f t="shared" si="12"/>
        <v>5</v>
      </c>
      <c r="T21">
        <v>5</v>
      </c>
      <c r="U21" s="7">
        <f t="shared" si="13"/>
        <v>2</v>
      </c>
      <c r="V21">
        <v>2</v>
      </c>
    </row>
    <row r="22" spans="1:24" x14ac:dyDescent="0.25">
      <c r="A22" s="4">
        <v>21</v>
      </c>
      <c r="B22" s="5">
        <v>52</v>
      </c>
      <c r="C22" s="7">
        <f t="shared" si="5"/>
        <v>1</v>
      </c>
      <c r="D22" s="7">
        <f t="shared" si="3"/>
        <v>1</v>
      </c>
      <c r="E22" s="7">
        <v>2</v>
      </c>
      <c r="F22" s="7">
        <f t="shared" si="4"/>
        <v>-2</v>
      </c>
      <c r="G22" s="7">
        <f t="shared" si="6"/>
        <v>3</v>
      </c>
      <c r="H22">
        <v>3</v>
      </c>
      <c r="I22" s="7">
        <f t="shared" si="7"/>
        <v>2</v>
      </c>
      <c r="J22">
        <v>2</v>
      </c>
      <c r="K22" s="7">
        <f t="shared" si="9"/>
        <v>0</v>
      </c>
      <c r="L22">
        <v>0</v>
      </c>
      <c r="M22" s="7">
        <f t="shared" si="8"/>
        <v>1</v>
      </c>
      <c r="N22">
        <v>1</v>
      </c>
      <c r="O22" s="7">
        <v>0.5</v>
      </c>
      <c r="P22">
        <v>-0.5</v>
      </c>
      <c r="Q22" s="7">
        <f t="shared" si="11"/>
        <v>0</v>
      </c>
      <c r="R22">
        <v>0</v>
      </c>
      <c r="S22" s="7">
        <f t="shared" si="12"/>
        <v>2</v>
      </c>
      <c r="T22">
        <v>2</v>
      </c>
      <c r="U22" s="7">
        <f t="shared" si="13"/>
        <v>6</v>
      </c>
      <c r="V22">
        <v>6</v>
      </c>
    </row>
    <row r="23" spans="1:24" x14ac:dyDescent="0.25">
      <c r="A23" s="4">
        <v>22</v>
      </c>
      <c r="B23" s="5">
        <v>46</v>
      </c>
      <c r="C23" s="7">
        <v>6</v>
      </c>
      <c r="D23" s="7">
        <f t="shared" si="3"/>
        <v>-6</v>
      </c>
      <c r="E23" s="7">
        <v>5</v>
      </c>
      <c r="F23" s="7">
        <f t="shared" si="4"/>
        <v>-5</v>
      </c>
      <c r="G23" s="7">
        <v>8</v>
      </c>
      <c r="H23">
        <v>-8</v>
      </c>
      <c r="I23" s="7">
        <v>3</v>
      </c>
      <c r="J23">
        <v>-3</v>
      </c>
      <c r="K23" s="7">
        <v>4</v>
      </c>
      <c r="L23">
        <v>-4</v>
      </c>
      <c r="M23" s="7">
        <v>6</v>
      </c>
      <c r="N23">
        <v>-6</v>
      </c>
      <c r="O23" s="7">
        <v>5</v>
      </c>
      <c r="P23">
        <v>-5</v>
      </c>
      <c r="Q23" s="7">
        <v>6.5</v>
      </c>
      <c r="R23">
        <v>-6.5</v>
      </c>
      <c r="S23" s="7">
        <v>6</v>
      </c>
      <c r="T23">
        <v>-6</v>
      </c>
      <c r="U23" s="7">
        <v>4</v>
      </c>
      <c r="V23">
        <v>-4</v>
      </c>
    </row>
    <row r="24" spans="1:24" x14ac:dyDescent="0.25">
      <c r="A24" s="4">
        <v>23</v>
      </c>
      <c r="B24" s="5">
        <v>42</v>
      </c>
      <c r="C24" s="7">
        <v>4</v>
      </c>
      <c r="D24" s="7">
        <f t="shared" si="3"/>
        <v>-4</v>
      </c>
      <c r="E24" s="7">
        <v>10</v>
      </c>
      <c r="F24" s="7">
        <f t="shared" si="4"/>
        <v>-10</v>
      </c>
      <c r="G24" s="7">
        <v>9</v>
      </c>
      <c r="H24">
        <v>-9</v>
      </c>
      <c r="I24" s="7">
        <v>12</v>
      </c>
      <c r="J24">
        <v>-12</v>
      </c>
      <c r="K24" s="7">
        <v>7</v>
      </c>
      <c r="L24">
        <v>-7</v>
      </c>
      <c r="M24" s="7">
        <v>8</v>
      </c>
      <c r="N24">
        <v>-8</v>
      </c>
      <c r="O24" s="7">
        <v>10</v>
      </c>
      <c r="P24">
        <v>-10</v>
      </c>
      <c r="Q24" s="7">
        <v>9</v>
      </c>
      <c r="R24">
        <v>-9</v>
      </c>
      <c r="S24" s="7">
        <v>10.5</v>
      </c>
      <c r="T24">
        <v>-10.5</v>
      </c>
      <c r="U24" s="7">
        <v>10</v>
      </c>
      <c r="V24">
        <v>-10</v>
      </c>
    </row>
    <row r="25" spans="1:24" x14ac:dyDescent="0.25">
      <c r="A25" s="4">
        <v>24</v>
      </c>
      <c r="B25" s="5">
        <v>43</v>
      </c>
      <c r="C25" s="7">
        <f t="shared" si="5"/>
        <v>1</v>
      </c>
      <c r="D25" s="7">
        <f t="shared" si="3"/>
        <v>1</v>
      </c>
      <c r="E25" s="7">
        <v>3</v>
      </c>
      <c r="F25" s="7">
        <f t="shared" si="4"/>
        <v>-3</v>
      </c>
      <c r="G25" s="7">
        <v>9</v>
      </c>
      <c r="H25">
        <v>-9</v>
      </c>
      <c r="I25" s="7">
        <v>8</v>
      </c>
      <c r="J25">
        <v>-8</v>
      </c>
      <c r="K25" s="7">
        <v>11</v>
      </c>
      <c r="L25">
        <v>-11</v>
      </c>
      <c r="M25" s="7">
        <v>6</v>
      </c>
      <c r="N25">
        <v>-6</v>
      </c>
      <c r="O25" s="7">
        <v>7</v>
      </c>
      <c r="P25">
        <v>-7</v>
      </c>
      <c r="Q25" s="7">
        <v>9</v>
      </c>
      <c r="R25">
        <v>-9</v>
      </c>
      <c r="S25" s="7">
        <v>8</v>
      </c>
      <c r="T25">
        <v>-8</v>
      </c>
      <c r="U25" s="7">
        <v>9.5</v>
      </c>
      <c r="V25">
        <v>-9.5</v>
      </c>
    </row>
    <row r="26" spans="1:24" x14ac:dyDescent="0.25">
      <c r="A26" s="4">
        <v>25</v>
      </c>
      <c r="B26" s="5">
        <v>45</v>
      </c>
      <c r="C26" s="7">
        <f t="shared" si="5"/>
        <v>2</v>
      </c>
      <c r="D26" s="7">
        <f t="shared" si="3"/>
        <v>2</v>
      </c>
      <c r="E26" s="7">
        <f>B26-B24</f>
        <v>3</v>
      </c>
      <c r="F26" s="7">
        <f t="shared" si="4"/>
        <v>3</v>
      </c>
      <c r="G26" s="7">
        <v>1</v>
      </c>
      <c r="H26">
        <v>-1</v>
      </c>
      <c r="I26" s="7">
        <v>8</v>
      </c>
      <c r="J26">
        <v>-7</v>
      </c>
      <c r="K26" s="7">
        <v>6</v>
      </c>
      <c r="L26">
        <v>-6</v>
      </c>
      <c r="M26" s="7">
        <v>9</v>
      </c>
      <c r="N26">
        <v>-9</v>
      </c>
      <c r="O26" s="7">
        <v>4</v>
      </c>
      <c r="P26">
        <v>-4</v>
      </c>
      <c r="Q26" s="7">
        <v>5</v>
      </c>
      <c r="R26">
        <v>-5</v>
      </c>
      <c r="S26" s="7">
        <v>7</v>
      </c>
      <c r="T26">
        <v>-7</v>
      </c>
      <c r="U26" s="7">
        <v>6</v>
      </c>
      <c r="V26">
        <v>-6</v>
      </c>
    </row>
    <row r="27" spans="1:24" x14ac:dyDescent="0.25">
      <c r="A27" s="4">
        <v>26</v>
      </c>
      <c r="B27" s="5">
        <v>46</v>
      </c>
      <c r="C27" s="7">
        <f t="shared" si="5"/>
        <v>1</v>
      </c>
      <c r="D27" s="7">
        <f t="shared" si="3"/>
        <v>1</v>
      </c>
      <c r="E27" s="7">
        <f>B27-B25</f>
        <v>3</v>
      </c>
      <c r="F27" s="7">
        <f t="shared" si="4"/>
        <v>3</v>
      </c>
      <c r="G27" s="7">
        <f t="shared" si="6"/>
        <v>4</v>
      </c>
      <c r="H27">
        <v>4</v>
      </c>
      <c r="I27" s="7">
        <f t="shared" si="7"/>
        <v>0</v>
      </c>
      <c r="J27">
        <v>0</v>
      </c>
      <c r="K27" s="7">
        <v>6</v>
      </c>
      <c r="L27">
        <v>-6</v>
      </c>
      <c r="M27" s="7">
        <v>5</v>
      </c>
      <c r="N27">
        <v>-5</v>
      </c>
      <c r="O27" s="7">
        <v>8</v>
      </c>
      <c r="P27">
        <v>-8</v>
      </c>
      <c r="Q27" s="7">
        <v>3</v>
      </c>
      <c r="R27">
        <v>-3</v>
      </c>
      <c r="S27" s="7">
        <v>4</v>
      </c>
      <c r="T27">
        <v>-4</v>
      </c>
      <c r="U27" s="7">
        <v>6</v>
      </c>
      <c r="V27">
        <v>-6</v>
      </c>
    </row>
    <row r="28" spans="1:24" x14ac:dyDescent="0.25">
      <c r="A28" s="4">
        <v>27</v>
      </c>
      <c r="B28" s="5">
        <v>42</v>
      </c>
      <c r="C28" s="7">
        <v>4</v>
      </c>
      <c r="D28" s="7">
        <f t="shared" si="3"/>
        <v>-4</v>
      </c>
      <c r="E28" s="7">
        <v>3</v>
      </c>
      <c r="F28" s="7">
        <f t="shared" si="4"/>
        <v>-3</v>
      </c>
      <c r="G28" s="7">
        <v>1</v>
      </c>
      <c r="H28">
        <v>-1</v>
      </c>
      <c r="I28" s="7">
        <f t="shared" si="7"/>
        <v>0</v>
      </c>
      <c r="J28">
        <v>0</v>
      </c>
      <c r="K28" s="7">
        <v>4</v>
      </c>
      <c r="L28">
        <v>-4</v>
      </c>
      <c r="M28" s="7">
        <v>10</v>
      </c>
      <c r="N28">
        <v>-10</v>
      </c>
      <c r="O28" s="7">
        <v>9</v>
      </c>
      <c r="P28">
        <v>-9</v>
      </c>
      <c r="Q28" s="7">
        <v>12</v>
      </c>
      <c r="R28">
        <v>-12</v>
      </c>
      <c r="S28" s="7">
        <v>7</v>
      </c>
      <c r="T28">
        <v>-7</v>
      </c>
      <c r="U28" s="7">
        <v>8</v>
      </c>
      <c r="V28">
        <v>-8</v>
      </c>
    </row>
    <row r="29" spans="1:24" x14ac:dyDescent="0.25">
      <c r="A29" s="4">
        <v>28</v>
      </c>
      <c r="B29" s="5">
        <v>44</v>
      </c>
      <c r="C29" s="7">
        <f t="shared" si="5"/>
        <v>2</v>
      </c>
      <c r="D29" s="7">
        <f t="shared" si="3"/>
        <v>2</v>
      </c>
      <c r="E29" s="7">
        <v>2</v>
      </c>
      <c r="F29" s="7">
        <f t="shared" si="4"/>
        <v>-2</v>
      </c>
      <c r="G29" s="7">
        <v>1</v>
      </c>
      <c r="H29">
        <v>-1</v>
      </c>
      <c r="I29" s="7">
        <f t="shared" si="7"/>
        <v>1</v>
      </c>
      <c r="J29">
        <v>1</v>
      </c>
      <c r="K29" s="7">
        <f t="shared" si="9"/>
        <v>2</v>
      </c>
      <c r="L29">
        <v>2</v>
      </c>
      <c r="M29" s="7">
        <v>2</v>
      </c>
      <c r="N29">
        <v>-2</v>
      </c>
      <c r="O29" s="7">
        <v>8</v>
      </c>
      <c r="P29">
        <v>-8</v>
      </c>
      <c r="Q29" s="7">
        <v>7</v>
      </c>
      <c r="R29">
        <v>-7</v>
      </c>
      <c r="S29" s="7">
        <v>10</v>
      </c>
      <c r="T29">
        <v>-10</v>
      </c>
      <c r="U29" s="7">
        <v>5</v>
      </c>
      <c r="V29">
        <v>-5</v>
      </c>
    </row>
    <row r="30" spans="1:24" x14ac:dyDescent="0.25">
      <c r="A30" s="4">
        <v>29</v>
      </c>
      <c r="B30" s="5">
        <v>43</v>
      </c>
      <c r="C30" s="7">
        <v>1</v>
      </c>
      <c r="D30" s="7">
        <f t="shared" si="3"/>
        <v>-1</v>
      </c>
      <c r="E30" s="7">
        <f>B30-B28</f>
        <v>1</v>
      </c>
      <c r="F30" s="7">
        <f t="shared" si="4"/>
        <v>1</v>
      </c>
      <c r="G30" s="7">
        <v>3</v>
      </c>
      <c r="H30">
        <v>-3</v>
      </c>
      <c r="I30" s="7">
        <v>2</v>
      </c>
      <c r="J30">
        <v>-2</v>
      </c>
      <c r="K30" s="7">
        <f t="shared" si="9"/>
        <v>0</v>
      </c>
      <c r="L30">
        <v>0</v>
      </c>
      <c r="M30" s="7">
        <f t="shared" si="8"/>
        <v>1</v>
      </c>
      <c r="N30">
        <v>1</v>
      </c>
      <c r="O30" s="7">
        <v>3</v>
      </c>
      <c r="P30">
        <v>-3</v>
      </c>
      <c r="Q30" s="7">
        <v>9</v>
      </c>
      <c r="R30">
        <v>-9</v>
      </c>
      <c r="S30" s="7">
        <v>8</v>
      </c>
      <c r="T30">
        <v>-8</v>
      </c>
      <c r="U30" s="7">
        <v>11</v>
      </c>
      <c r="V30">
        <v>-11</v>
      </c>
    </row>
    <row r="31" spans="1:24" ht="18.75" x14ac:dyDescent="0.25">
      <c r="A31" s="4">
        <v>30</v>
      </c>
      <c r="B31" s="5">
        <v>46</v>
      </c>
      <c r="C31" s="7">
        <f t="shared" si="5"/>
        <v>3</v>
      </c>
      <c r="D31" s="7">
        <f t="shared" si="3"/>
        <v>3</v>
      </c>
      <c r="E31" s="7">
        <f>B31-B29</f>
        <v>2</v>
      </c>
      <c r="F31" s="7">
        <f t="shared" si="4"/>
        <v>2</v>
      </c>
      <c r="G31" s="7">
        <f t="shared" si="6"/>
        <v>4</v>
      </c>
      <c r="H31">
        <v>4</v>
      </c>
      <c r="I31" s="7">
        <f t="shared" si="7"/>
        <v>0</v>
      </c>
      <c r="J31">
        <v>0</v>
      </c>
      <c r="K31" s="7">
        <f t="shared" si="9"/>
        <v>1</v>
      </c>
      <c r="L31">
        <v>1</v>
      </c>
      <c r="M31" s="7">
        <f t="shared" si="8"/>
        <v>3</v>
      </c>
      <c r="N31">
        <v>3</v>
      </c>
      <c r="O31" s="7">
        <f t="shared" si="10"/>
        <v>4</v>
      </c>
      <c r="P31">
        <v>4</v>
      </c>
      <c r="Q31" s="7">
        <f t="shared" si="11"/>
        <v>0</v>
      </c>
      <c r="R31">
        <v>0</v>
      </c>
      <c r="S31" s="7">
        <v>6</v>
      </c>
      <c r="T31">
        <v>-6</v>
      </c>
      <c r="U31" s="7">
        <v>5</v>
      </c>
      <c r="V31">
        <v>-5</v>
      </c>
      <c r="X31" s="20" t="s">
        <v>62</v>
      </c>
    </row>
    <row r="32" spans="1:24" x14ac:dyDescent="0.25">
      <c r="A32" s="4">
        <v>31</v>
      </c>
      <c r="B32" s="5">
        <v>42</v>
      </c>
      <c r="C32" s="7">
        <v>4</v>
      </c>
      <c r="D32" s="7">
        <f t="shared" si="3"/>
        <v>-4</v>
      </c>
      <c r="E32" s="7">
        <v>1</v>
      </c>
      <c r="F32" s="7">
        <f t="shared" si="4"/>
        <v>-1</v>
      </c>
      <c r="G32" s="7">
        <v>4</v>
      </c>
      <c r="H32">
        <v>-2</v>
      </c>
      <c r="I32" s="7">
        <f t="shared" si="7"/>
        <v>0</v>
      </c>
      <c r="J32">
        <v>0</v>
      </c>
      <c r="K32" s="7">
        <v>4</v>
      </c>
      <c r="L32">
        <v>-4</v>
      </c>
      <c r="M32" s="7">
        <v>3</v>
      </c>
      <c r="N32">
        <v>-3</v>
      </c>
      <c r="O32" s="7">
        <v>1</v>
      </c>
      <c r="P32">
        <v>-1</v>
      </c>
      <c r="Q32" s="7">
        <f t="shared" si="11"/>
        <v>0</v>
      </c>
      <c r="R32">
        <v>0</v>
      </c>
      <c r="S32" s="7">
        <v>4</v>
      </c>
      <c r="T32">
        <v>-4</v>
      </c>
      <c r="U32" s="7">
        <v>10</v>
      </c>
      <c r="V32">
        <v>-10</v>
      </c>
      <c r="X32" s="19"/>
    </row>
    <row r="33" spans="1:24" x14ac:dyDescent="0.25">
      <c r="A33" s="4">
        <v>32</v>
      </c>
      <c r="B33" s="5">
        <v>43</v>
      </c>
      <c r="C33" s="7">
        <f t="shared" si="5"/>
        <v>1</v>
      </c>
      <c r="D33" s="7">
        <f t="shared" si="3"/>
        <v>1</v>
      </c>
      <c r="E33" s="7">
        <v>3</v>
      </c>
      <c r="F33" s="7">
        <f t="shared" si="4"/>
        <v>-3</v>
      </c>
      <c r="G33" s="7">
        <f t="shared" si="6"/>
        <v>0</v>
      </c>
      <c r="H33">
        <v>0</v>
      </c>
      <c r="I33" s="7">
        <v>1</v>
      </c>
      <c r="J33">
        <v>-1</v>
      </c>
      <c r="K33" s="7">
        <f t="shared" si="9"/>
        <v>1</v>
      </c>
      <c r="L33">
        <v>1</v>
      </c>
      <c r="M33" s="7">
        <v>3</v>
      </c>
      <c r="N33">
        <v>-3</v>
      </c>
      <c r="O33" s="7">
        <v>2</v>
      </c>
      <c r="P33">
        <v>-2</v>
      </c>
      <c r="Q33" s="7">
        <f t="shared" si="11"/>
        <v>0</v>
      </c>
      <c r="R33">
        <v>0</v>
      </c>
      <c r="S33" s="7">
        <f t="shared" si="12"/>
        <v>1</v>
      </c>
      <c r="T33">
        <v>1</v>
      </c>
      <c r="U33" s="7">
        <v>3</v>
      </c>
      <c r="V33">
        <v>-3</v>
      </c>
    </row>
    <row r="34" spans="1:24" ht="23.25" x14ac:dyDescent="0.25">
      <c r="A34" s="4">
        <v>33</v>
      </c>
      <c r="B34" s="5">
        <v>42</v>
      </c>
      <c r="C34" s="7">
        <v>1</v>
      </c>
      <c r="D34" s="7">
        <f t="shared" si="3"/>
        <v>-1</v>
      </c>
      <c r="E34" s="7">
        <f t="shared" ref="E34:E40" si="14">B34-B32</f>
        <v>0</v>
      </c>
      <c r="F34" s="7">
        <f t="shared" si="4"/>
        <v>0</v>
      </c>
      <c r="G34" s="7">
        <v>4</v>
      </c>
      <c r="H34">
        <v>-4</v>
      </c>
      <c r="I34" s="7">
        <v>1</v>
      </c>
      <c r="J34">
        <v>-1</v>
      </c>
      <c r="K34" s="7">
        <v>4</v>
      </c>
      <c r="L34">
        <v>-2</v>
      </c>
      <c r="M34" s="7">
        <f t="shared" si="8"/>
        <v>0</v>
      </c>
      <c r="N34">
        <v>0</v>
      </c>
      <c r="O34" s="7">
        <v>4</v>
      </c>
      <c r="P34">
        <v>-4</v>
      </c>
      <c r="Q34" s="7">
        <v>3</v>
      </c>
      <c r="R34">
        <v>-3</v>
      </c>
      <c r="S34" s="7">
        <v>1</v>
      </c>
      <c r="T34">
        <v>-1</v>
      </c>
      <c r="U34" s="7">
        <f t="shared" si="13"/>
        <v>0</v>
      </c>
      <c r="V34">
        <v>0</v>
      </c>
      <c r="X34" s="21" t="s">
        <v>63</v>
      </c>
    </row>
    <row r="35" spans="1:24" ht="23.25" x14ac:dyDescent="0.25">
      <c r="A35" s="4">
        <v>34</v>
      </c>
      <c r="B35" s="5">
        <v>45</v>
      </c>
      <c r="C35" s="7">
        <f t="shared" si="5"/>
        <v>3</v>
      </c>
      <c r="D35" s="7">
        <f t="shared" si="3"/>
        <v>3</v>
      </c>
      <c r="E35" s="7">
        <f t="shared" si="14"/>
        <v>2</v>
      </c>
      <c r="F35" s="7">
        <f t="shared" si="4"/>
        <v>2</v>
      </c>
      <c r="G35" s="7">
        <f t="shared" si="6"/>
        <v>3</v>
      </c>
      <c r="H35">
        <v>3</v>
      </c>
      <c r="I35" s="7">
        <v>1</v>
      </c>
      <c r="J35">
        <v>-1</v>
      </c>
      <c r="K35" s="7">
        <f t="shared" si="9"/>
        <v>2</v>
      </c>
      <c r="L35">
        <v>2</v>
      </c>
      <c r="M35" s="7">
        <f t="shared" si="8"/>
        <v>1</v>
      </c>
      <c r="N35">
        <v>1</v>
      </c>
      <c r="O35" s="7">
        <f t="shared" si="10"/>
        <v>3</v>
      </c>
      <c r="P35">
        <v>3</v>
      </c>
      <c r="Q35" s="7">
        <v>1</v>
      </c>
      <c r="R35">
        <v>-1</v>
      </c>
      <c r="S35" s="7">
        <f t="shared" si="12"/>
        <v>0</v>
      </c>
      <c r="T35">
        <v>0</v>
      </c>
      <c r="U35" s="7">
        <f t="shared" si="13"/>
        <v>2</v>
      </c>
      <c r="V35">
        <v>2</v>
      </c>
      <c r="X35" s="21"/>
    </row>
    <row r="36" spans="1:24" ht="23.25" x14ac:dyDescent="0.25">
      <c r="A36" s="4">
        <v>35</v>
      </c>
      <c r="B36" s="5">
        <v>49</v>
      </c>
      <c r="C36" s="7">
        <f t="shared" si="5"/>
        <v>4</v>
      </c>
      <c r="D36" s="7">
        <f t="shared" si="3"/>
        <v>4</v>
      </c>
      <c r="E36" s="7">
        <f t="shared" si="14"/>
        <v>7</v>
      </c>
      <c r="F36" s="7">
        <f t="shared" si="4"/>
        <v>7</v>
      </c>
      <c r="G36" s="7">
        <f t="shared" si="6"/>
        <v>6</v>
      </c>
      <c r="H36">
        <v>6</v>
      </c>
      <c r="I36" s="7">
        <f t="shared" si="7"/>
        <v>7</v>
      </c>
      <c r="J36">
        <v>7</v>
      </c>
      <c r="K36" s="7">
        <f t="shared" si="9"/>
        <v>3</v>
      </c>
      <c r="L36">
        <v>3</v>
      </c>
      <c r="M36" s="7">
        <f t="shared" si="8"/>
        <v>6</v>
      </c>
      <c r="N36">
        <v>6</v>
      </c>
      <c r="O36" s="7">
        <f t="shared" si="10"/>
        <v>5</v>
      </c>
      <c r="P36">
        <v>5</v>
      </c>
      <c r="Q36" s="7">
        <f t="shared" si="11"/>
        <v>7</v>
      </c>
      <c r="R36">
        <v>7</v>
      </c>
      <c r="S36" s="7">
        <f t="shared" si="12"/>
        <v>3</v>
      </c>
      <c r="T36">
        <v>3</v>
      </c>
      <c r="U36" s="7">
        <f t="shared" si="13"/>
        <v>4</v>
      </c>
      <c r="V36">
        <v>4</v>
      </c>
      <c r="X36" s="22" t="s">
        <v>64</v>
      </c>
    </row>
    <row r="37" spans="1:24" ht="23.25" x14ac:dyDescent="0.25">
      <c r="A37" s="4">
        <v>36</v>
      </c>
      <c r="B37" s="5">
        <v>50</v>
      </c>
      <c r="C37" s="7">
        <f t="shared" si="5"/>
        <v>1</v>
      </c>
      <c r="D37" s="7">
        <f t="shared" si="3"/>
        <v>1</v>
      </c>
      <c r="E37" s="7">
        <f t="shared" si="14"/>
        <v>5</v>
      </c>
      <c r="F37" s="7">
        <f t="shared" si="4"/>
        <v>5</v>
      </c>
      <c r="G37" s="7">
        <f t="shared" si="6"/>
        <v>8</v>
      </c>
      <c r="H37">
        <v>8</v>
      </c>
      <c r="I37" s="7">
        <f t="shared" si="7"/>
        <v>7</v>
      </c>
      <c r="J37">
        <v>7</v>
      </c>
      <c r="K37" s="7">
        <f t="shared" si="9"/>
        <v>8</v>
      </c>
      <c r="L37">
        <v>8</v>
      </c>
      <c r="M37" s="7">
        <f t="shared" si="8"/>
        <v>4</v>
      </c>
      <c r="N37">
        <v>4</v>
      </c>
      <c r="O37" s="7">
        <f t="shared" si="10"/>
        <v>7</v>
      </c>
      <c r="P37">
        <v>7</v>
      </c>
      <c r="Q37" s="7">
        <f t="shared" si="11"/>
        <v>6</v>
      </c>
      <c r="R37">
        <v>6</v>
      </c>
      <c r="S37" s="7">
        <f t="shared" si="12"/>
        <v>8</v>
      </c>
      <c r="T37">
        <v>8</v>
      </c>
      <c r="U37" s="7">
        <f t="shared" si="13"/>
        <v>4</v>
      </c>
      <c r="V37">
        <v>4</v>
      </c>
      <c r="X37" s="21" t="s">
        <v>65</v>
      </c>
    </row>
    <row r="38" spans="1:24" x14ac:dyDescent="0.25">
      <c r="A38" s="4">
        <v>37</v>
      </c>
      <c r="B38" s="5">
        <v>51</v>
      </c>
      <c r="C38" s="7">
        <f t="shared" si="5"/>
        <v>1</v>
      </c>
      <c r="D38" s="7">
        <f t="shared" si="3"/>
        <v>1</v>
      </c>
      <c r="E38" s="7">
        <f t="shared" si="14"/>
        <v>2</v>
      </c>
      <c r="F38" s="7">
        <f t="shared" si="4"/>
        <v>2</v>
      </c>
      <c r="G38" s="7">
        <f t="shared" si="6"/>
        <v>6</v>
      </c>
      <c r="H38">
        <v>6</v>
      </c>
      <c r="I38" s="7">
        <f t="shared" si="7"/>
        <v>9</v>
      </c>
      <c r="J38">
        <v>9</v>
      </c>
      <c r="K38" s="7">
        <f t="shared" si="9"/>
        <v>8</v>
      </c>
      <c r="L38">
        <v>8</v>
      </c>
      <c r="M38" s="7">
        <f t="shared" si="8"/>
        <v>9</v>
      </c>
      <c r="N38">
        <v>9</v>
      </c>
      <c r="O38" s="7">
        <f t="shared" si="10"/>
        <v>5</v>
      </c>
      <c r="P38">
        <v>5</v>
      </c>
      <c r="Q38" s="7">
        <f t="shared" si="11"/>
        <v>8</v>
      </c>
      <c r="R38">
        <v>8</v>
      </c>
      <c r="S38" s="7">
        <f t="shared" si="12"/>
        <v>7</v>
      </c>
      <c r="T38">
        <v>7</v>
      </c>
      <c r="U38" s="7">
        <f t="shared" si="13"/>
        <v>9</v>
      </c>
      <c r="V38">
        <v>9</v>
      </c>
    </row>
    <row r="39" spans="1:24" ht="23.25" x14ac:dyDescent="0.25">
      <c r="A39" s="4">
        <v>38</v>
      </c>
      <c r="B39" s="5">
        <v>52</v>
      </c>
      <c r="C39" s="7">
        <f t="shared" si="5"/>
        <v>1</v>
      </c>
      <c r="D39" s="7">
        <f t="shared" si="3"/>
        <v>1</v>
      </c>
      <c r="E39" s="7">
        <f t="shared" si="14"/>
        <v>2</v>
      </c>
      <c r="F39" s="7">
        <f t="shared" si="4"/>
        <v>2</v>
      </c>
      <c r="G39" s="7">
        <f t="shared" si="6"/>
        <v>3</v>
      </c>
      <c r="H39">
        <v>3</v>
      </c>
      <c r="I39" s="7">
        <f t="shared" si="7"/>
        <v>7</v>
      </c>
      <c r="J39">
        <v>7</v>
      </c>
      <c r="K39" s="7">
        <f t="shared" si="9"/>
        <v>10</v>
      </c>
      <c r="L39">
        <v>10</v>
      </c>
      <c r="M39" s="7">
        <f t="shared" si="8"/>
        <v>9</v>
      </c>
      <c r="N39">
        <v>9</v>
      </c>
      <c r="O39" s="7">
        <f t="shared" si="10"/>
        <v>10</v>
      </c>
      <c r="P39">
        <v>10</v>
      </c>
      <c r="Q39" s="7">
        <f t="shared" si="11"/>
        <v>6</v>
      </c>
      <c r="R39">
        <v>6</v>
      </c>
      <c r="S39" s="7">
        <f t="shared" si="12"/>
        <v>9</v>
      </c>
      <c r="T39">
        <v>9</v>
      </c>
      <c r="U39" s="7">
        <f t="shared" si="13"/>
        <v>8</v>
      </c>
      <c r="V39">
        <v>8</v>
      </c>
      <c r="X39" s="21"/>
    </row>
    <row r="40" spans="1:24" ht="23.25" x14ac:dyDescent="0.25">
      <c r="A40" s="4">
        <v>39</v>
      </c>
      <c r="B40" s="5">
        <v>54</v>
      </c>
      <c r="C40" s="7">
        <f t="shared" si="5"/>
        <v>2</v>
      </c>
      <c r="D40" s="7">
        <f t="shared" si="3"/>
        <v>2</v>
      </c>
      <c r="E40" s="7">
        <f t="shared" si="14"/>
        <v>3</v>
      </c>
      <c r="F40" s="7">
        <f t="shared" si="4"/>
        <v>3</v>
      </c>
      <c r="G40" s="7">
        <f t="shared" si="6"/>
        <v>4</v>
      </c>
      <c r="H40">
        <v>4</v>
      </c>
      <c r="I40" s="7">
        <f t="shared" si="7"/>
        <v>5</v>
      </c>
      <c r="J40">
        <v>5</v>
      </c>
      <c r="K40" s="7">
        <f t="shared" si="9"/>
        <v>9</v>
      </c>
      <c r="L40">
        <v>9</v>
      </c>
      <c r="M40" s="7">
        <f t="shared" si="8"/>
        <v>12</v>
      </c>
      <c r="N40">
        <v>12</v>
      </c>
      <c r="O40" s="7">
        <f t="shared" si="10"/>
        <v>11</v>
      </c>
      <c r="P40">
        <v>11</v>
      </c>
      <c r="Q40" s="7">
        <f t="shared" si="11"/>
        <v>12</v>
      </c>
      <c r="R40">
        <v>12</v>
      </c>
      <c r="S40" s="7">
        <f t="shared" si="12"/>
        <v>8</v>
      </c>
      <c r="T40">
        <v>8</v>
      </c>
      <c r="U40" s="7">
        <f t="shared" si="13"/>
        <v>11</v>
      </c>
      <c r="V40">
        <v>11</v>
      </c>
      <c r="X40" s="21" t="s">
        <v>66</v>
      </c>
    </row>
    <row r="41" spans="1:24" x14ac:dyDescent="0.25">
      <c r="A41" s="4">
        <v>40</v>
      </c>
      <c r="B41" s="5">
        <v>51</v>
      </c>
      <c r="C41" s="7">
        <v>3</v>
      </c>
      <c r="D41" s="7">
        <f t="shared" si="3"/>
        <v>-3</v>
      </c>
      <c r="E41" s="7">
        <v>1</v>
      </c>
      <c r="F41" s="7">
        <f t="shared" si="4"/>
        <v>-1</v>
      </c>
      <c r="G41" s="7">
        <f t="shared" si="6"/>
        <v>0</v>
      </c>
      <c r="H41">
        <v>0</v>
      </c>
      <c r="I41" s="7">
        <f t="shared" si="7"/>
        <v>1</v>
      </c>
      <c r="J41">
        <v>1</v>
      </c>
      <c r="K41" s="7">
        <f t="shared" si="9"/>
        <v>2</v>
      </c>
      <c r="L41">
        <v>2</v>
      </c>
      <c r="M41" s="7">
        <f t="shared" si="8"/>
        <v>6</v>
      </c>
      <c r="N41">
        <v>6</v>
      </c>
      <c r="O41" s="7">
        <f t="shared" si="10"/>
        <v>9</v>
      </c>
      <c r="P41">
        <v>9</v>
      </c>
      <c r="Q41" s="7">
        <f t="shared" si="11"/>
        <v>8</v>
      </c>
      <c r="R41">
        <v>8</v>
      </c>
      <c r="S41" s="7">
        <f t="shared" si="12"/>
        <v>9</v>
      </c>
      <c r="T41">
        <v>9</v>
      </c>
      <c r="U41" s="7">
        <f t="shared" si="13"/>
        <v>5</v>
      </c>
      <c r="V41">
        <v>5</v>
      </c>
    </row>
    <row r="42" spans="1:24" x14ac:dyDescent="0.25">
      <c r="A42" s="4">
        <v>41</v>
      </c>
      <c r="B42" s="5">
        <v>49</v>
      </c>
      <c r="C42" s="7">
        <v>2</v>
      </c>
      <c r="D42" s="7">
        <f t="shared" si="3"/>
        <v>-2</v>
      </c>
      <c r="E42" s="7">
        <v>5</v>
      </c>
      <c r="F42" s="7">
        <f t="shared" si="4"/>
        <v>-5</v>
      </c>
      <c r="G42" s="7">
        <v>3</v>
      </c>
      <c r="H42">
        <v>-3</v>
      </c>
      <c r="I42" s="7">
        <v>2</v>
      </c>
      <c r="J42">
        <v>-2</v>
      </c>
      <c r="K42" s="7">
        <v>1</v>
      </c>
      <c r="L42">
        <v>-1</v>
      </c>
      <c r="M42" s="7">
        <f t="shared" si="8"/>
        <v>0</v>
      </c>
      <c r="N42">
        <v>0</v>
      </c>
      <c r="O42" s="7">
        <f t="shared" si="10"/>
        <v>4</v>
      </c>
      <c r="P42">
        <v>4</v>
      </c>
      <c r="Q42" s="7">
        <f t="shared" si="11"/>
        <v>7</v>
      </c>
      <c r="R42">
        <v>7</v>
      </c>
      <c r="S42" s="7">
        <f t="shared" si="12"/>
        <v>6</v>
      </c>
      <c r="T42">
        <v>6</v>
      </c>
      <c r="U42" s="7">
        <f t="shared" si="13"/>
        <v>7</v>
      </c>
      <c r="V42">
        <v>7</v>
      </c>
    </row>
    <row r="43" spans="1:24" x14ac:dyDescent="0.25">
      <c r="A43" s="4">
        <v>42</v>
      </c>
      <c r="B43" s="5">
        <v>50</v>
      </c>
      <c r="C43" s="7">
        <f t="shared" si="5"/>
        <v>1</v>
      </c>
      <c r="D43" s="7">
        <f t="shared" si="3"/>
        <v>1</v>
      </c>
      <c r="E43" s="7">
        <v>1</v>
      </c>
      <c r="F43" s="7">
        <f t="shared" si="4"/>
        <v>-1</v>
      </c>
      <c r="G43" s="7">
        <v>4</v>
      </c>
      <c r="H43">
        <v>-4</v>
      </c>
      <c r="I43" s="7">
        <v>2</v>
      </c>
      <c r="J43">
        <v>-2</v>
      </c>
      <c r="K43" s="7">
        <v>1</v>
      </c>
      <c r="L43">
        <v>-1</v>
      </c>
      <c r="M43" s="7">
        <f t="shared" si="8"/>
        <v>0</v>
      </c>
      <c r="N43">
        <v>0</v>
      </c>
      <c r="O43" s="7">
        <f t="shared" si="10"/>
        <v>1</v>
      </c>
      <c r="P43">
        <v>1</v>
      </c>
      <c r="Q43" s="7">
        <f t="shared" si="11"/>
        <v>5</v>
      </c>
      <c r="R43">
        <v>5</v>
      </c>
      <c r="S43" s="7">
        <f t="shared" si="12"/>
        <v>8</v>
      </c>
      <c r="T43">
        <v>8</v>
      </c>
      <c r="U43" s="7">
        <f t="shared" si="13"/>
        <v>7</v>
      </c>
      <c r="V43">
        <v>7</v>
      </c>
    </row>
    <row r="44" spans="1:24" x14ac:dyDescent="0.25">
      <c r="A44" s="4">
        <v>43</v>
      </c>
      <c r="B44" s="5">
        <v>49.5</v>
      </c>
      <c r="C44" s="7">
        <v>0.5</v>
      </c>
      <c r="D44" s="7">
        <f t="shared" si="3"/>
        <v>-0.5</v>
      </c>
      <c r="E44" s="7">
        <f>B44-B42</f>
        <v>0.5</v>
      </c>
      <c r="F44" s="7">
        <f t="shared" si="4"/>
        <v>0.5</v>
      </c>
      <c r="G44" s="7">
        <v>1.5</v>
      </c>
      <c r="H44">
        <v>-1.5</v>
      </c>
      <c r="I44" s="7">
        <v>4.5</v>
      </c>
      <c r="J44">
        <v>-4.5</v>
      </c>
      <c r="K44" s="7">
        <v>2.5</v>
      </c>
      <c r="L44">
        <v>-2.5</v>
      </c>
      <c r="M44" s="7">
        <v>1.5</v>
      </c>
      <c r="N44">
        <v>-1.5</v>
      </c>
      <c r="O44" s="7">
        <v>0.5</v>
      </c>
      <c r="P44">
        <v>-0.5</v>
      </c>
      <c r="Q44" s="7">
        <f t="shared" si="11"/>
        <v>0.5</v>
      </c>
      <c r="R44">
        <v>0.5</v>
      </c>
      <c r="S44" s="7">
        <f t="shared" si="12"/>
        <v>4.5</v>
      </c>
      <c r="T44">
        <v>4.5</v>
      </c>
      <c r="U44" s="7">
        <f t="shared" si="13"/>
        <v>7.5</v>
      </c>
      <c r="V44">
        <v>7.5</v>
      </c>
    </row>
    <row r="45" spans="1:24" x14ac:dyDescent="0.25">
      <c r="A45" s="4">
        <v>44</v>
      </c>
      <c r="B45" s="5">
        <v>51</v>
      </c>
      <c r="C45" s="7">
        <f t="shared" si="5"/>
        <v>1.5</v>
      </c>
      <c r="D45" s="7">
        <f t="shared" si="3"/>
        <v>1.5</v>
      </c>
      <c r="E45" s="7">
        <f>B45-B43</f>
        <v>1</v>
      </c>
      <c r="F45" s="7">
        <f t="shared" si="4"/>
        <v>1</v>
      </c>
      <c r="G45" s="7">
        <f t="shared" si="6"/>
        <v>2</v>
      </c>
      <c r="H45">
        <v>2</v>
      </c>
      <c r="I45" s="7">
        <f t="shared" si="7"/>
        <v>0</v>
      </c>
      <c r="J45">
        <v>0</v>
      </c>
      <c r="K45" s="7">
        <v>3</v>
      </c>
      <c r="L45">
        <v>-3</v>
      </c>
      <c r="M45" s="7">
        <v>1</v>
      </c>
      <c r="N45">
        <v>-1</v>
      </c>
      <c r="O45" s="7">
        <f t="shared" si="10"/>
        <v>0</v>
      </c>
      <c r="P45">
        <v>0</v>
      </c>
      <c r="Q45" s="7">
        <f t="shared" si="11"/>
        <v>1</v>
      </c>
      <c r="R45">
        <v>1</v>
      </c>
      <c r="S45" s="7">
        <f t="shared" si="12"/>
        <v>2</v>
      </c>
      <c r="T45">
        <v>2</v>
      </c>
      <c r="U45" s="7">
        <f t="shared" si="13"/>
        <v>6</v>
      </c>
      <c r="V45">
        <v>6</v>
      </c>
    </row>
    <row r="46" spans="1:24" x14ac:dyDescent="0.25">
      <c r="A46" s="4">
        <v>45</v>
      </c>
      <c r="B46" s="5">
        <v>50</v>
      </c>
      <c r="C46" s="7">
        <v>1</v>
      </c>
      <c r="D46" s="7">
        <f t="shared" si="3"/>
        <v>-1</v>
      </c>
      <c r="E46" s="7">
        <f>B46-B44</f>
        <v>0.5</v>
      </c>
      <c r="F46" s="7">
        <f t="shared" si="4"/>
        <v>0.5</v>
      </c>
      <c r="G46" s="7">
        <f t="shared" si="6"/>
        <v>0</v>
      </c>
      <c r="H46">
        <v>0</v>
      </c>
      <c r="I46" s="7">
        <f t="shared" si="7"/>
        <v>1</v>
      </c>
      <c r="J46">
        <v>1</v>
      </c>
      <c r="K46" s="7">
        <v>1</v>
      </c>
      <c r="L46">
        <v>-1</v>
      </c>
      <c r="M46" s="7">
        <v>4</v>
      </c>
      <c r="N46">
        <v>-4</v>
      </c>
      <c r="O46" s="7">
        <v>2</v>
      </c>
      <c r="P46">
        <v>-2</v>
      </c>
      <c r="Q46" s="7">
        <v>1</v>
      </c>
      <c r="R46">
        <v>-1</v>
      </c>
      <c r="S46" s="7">
        <f t="shared" si="12"/>
        <v>0</v>
      </c>
      <c r="T46">
        <v>0</v>
      </c>
      <c r="U46" s="7">
        <f t="shared" si="13"/>
        <v>1</v>
      </c>
      <c r="V46">
        <v>1</v>
      </c>
    </row>
    <row r="47" spans="1:24" x14ac:dyDescent="0.25">
      <c r="A47" s="4">
        <v>46</v>
      </c>
      <c r="B47" s="5">
        <v>52</v>
      </c>
      <c r="C47" s="7">
        <f t="shared" si="5"/>
        <v>2</v>
      </c>
      <c r="D47" s="7">
        <f t="shared" si="3"/>
        <v>2</v>
      </c>
      <c r="E47" s="7">
        <f>B47-B45</f>
        <v>1</v>
      </c>
      <c r="F47" s="7">
        <f t="shared" si="4"/>
        <v>1</v>
      </c>
      <c r="G47" s="7">
        <f t="shared" si="6"/>
        <v>2.5</v>
      </c>
      <c r="H47">
        <v>2.5</v>
      </c>
      <c r="I47" s="7">
        <f t="shared" si="7"/>
        <v>2</v>
      </c>
      <c r="J47">
        <v>2</v>
      </c>
      <c r="K47" s="7">
        <f t="shared" si="9"/>
        <v>3</v>
      </c>
      <c r="L47">
        <v>3</v>
      </c>
      <c r="M47" s="7">
        <f t="shared" si="8"/>
        <v>1</v>
      </c>
      <c r="N47">
        <v>1</v>
      </c>
      <c r="O47" s="7">
        <v>2</v>
      </c>
      <c r="P47">
        <v>-2</v>
      </c>
      <c r="Q47" s="7">
        <f t="shared" si="11"/>
        <v>0</v>
      </c>
      <c r="R47">
        <v>0</v>
      </c>
      <c r="S47" s="7">
        <f t="shared" si="12"/>
        <v>1</v>
      </c>
      <c r="T47">
        <v>1</v>
      </c>
      <c r="U47" s="7">
        <f t="shared" si="13"/>
        <v>2</v>
      </c>
      <c r="V47">
        <v>2</v>
      </c>
    </row>
    <row r="48" spans="1:24" x14ac:dyDescent="0.25">
      <c r="A48" s="4">
        <v>47</v>
      </c>
      <c r="B48" s="5">
        <v>50</v>
      </c>
      <c r="C48" s="7">
        <v>2</v>
      </c>
      <c r="D48" s="7">
        <f t="shared" si="3"/>
        <v>-2</v>
      </c>
      <c r="E48" s="7">
        <f>B48-B46</f>
        <v>0</v>
      </c>
      <c r="F48" s="7">
        <f t="shared" si="4"/>
        <v>0</v>
      </c>
      <c r="G48" s="7">
        <v>1</v>
      </c>
      <c r="H48">
        <v>-1</v>
      </c>
      <c r="I48" s="7">
        <f t="shared" si="7"/>
        <v>0.5</v>
      </c>
      <c r="J48">
        <v>0.5</v>
      </c>
      <c r="K48" s="7">
        <f t="shared" si="9"/>
        <v>0</v>
      </c>
      <c r="L48">
        <v>0</v>
      </c>
      <c r="M48" s="7">
        <f t="shared" si="8"/>
        <v>1</v>
      </c>
      <c r="N48">
        <v>1</v>
      </c>
      <c r="O48" s="7">
        <v>1</v>
      </c>
      <c r="P48">
        <v>-1</v>
      </c>
      <c r="Q48" s="7">
        <v>4</v>
      </c>
      <c r="R48">
        <v>-4</v>
      </c>
      <c r="S48" s="7">
        <v>2</v>
      </c>
      <c r="T48">
        <v>-2</v>
      </c>
      <c r="U48" s="7">
        <v>1</v>
      </c>
      <c r="V48">
        <v>-1</v>
      </c>
    </row>
    <row r="49" spans="1:22" x14ac:dyDescent="0.25">
      <c r="A49" s="4">
        <v>48</v>
      </c>
      <c r="B49" s="5">
        <v>48</v>
      </c>
      <c r="C49" s="7">
        <v>2</v>
      </c>
      <c r="D49" s="7">
        <f t="shared" si="3"/>
        <v>-2</v>
      </c>
      <c r="E49" s="7">
        <v>4</v>
      </c>
      <c r="F49" s="7">
        <f t="shared" si="4"/>
        <v>-4</v>
      </c>
      <c r="G49" s="7">
        <v>2</v>
      </c>
      <c r="H49">
        <v>-2</v>
      </c>
      <c r="I49" s="7">
        <v>3</v>
      </c>
      <c r="J49">
        <v>-3</v>
      </c>
      <c r="K49" s="7">
        <v>1.5</v>
      </c>
      <c r="L49">
        <v>-1.5</v>
      </c>
      <c r="M49" s="7">
        <v>2</v>
      </c>
      <c r="N49">
        <v>-2</v>
      </c>
      <c r="O49" s="7">
        <v>1</v>
      </c>
      <c r="P49">
        <v>-1</v>
      </c>
      <c r="Q49" s="7">
        <v>3</v>
      </c>
      <c r="R49">
        <v>-3</v>
      </c>
      <c r="S49" s="7">
        <v>6</v>
      </c>
      <c r="T49">
        <v>-6</v>
      </c>
      <c r="U49" s="7">
        <v>4</v>
      </c>
      <c r="V49">
        <v>-4</v>
      </c>
    </row>
    <row r="50" spans="1:22" x14ac:dyDescent="0.25">
      <c r="A50" s="4">
        <v>49</v>
      </c>
      <c r="B50" s="5">
        <v>49.5</v>
      </c>
      <c r="C50" s="7">
        <f t="shared" si="5"/>
        <v>1.5</v>
      </c>
      <c r="D50" s="7">
        <f t="shared" si="3"/>
        <v>1.5</v>
      </c>
      <c r="E50" s="7">
        <v>2</v>
      </c>
      <c r="F50" s="7">
        <f t="shared" si="4"/>
        <v>-0.5</v>
      </c>
      <c r="G50" s="7">
        <v>2.5</v>
      </c>
      <c r="H50">
        <v>-2.5</v>
      </c>
      <c r="I50" s="7">
        <v>0.5</v>
      </c>
      <c r="J50">
        <v>-0.5</v>
      </c>
      <c r="K50" s="7">
        <v>1.5</v>
      </c>
      <c r="L50">
        <v>-1.5</v>
      </c>
      <c r="M50" s="7">
        <f t="shared" si="8"/>
        <v>0</v>
      </c>
      <c r="N50">
        <v>0</v>
      </c>
      <c r="O50" s="7">
        <v>0.5</v>
      </c>
      <c r="P50">
        <v>-0.5</v>
      </c>
      <c r="Q50" s="7">
        <v>0.5</v>
      </c>
      <c r="R50">
        <v>0.5</v>
      </c>
      <c r="S50" s="7">
        <v>1.5</v>
      </c>
      <c r="T50">
        <v>-1.5</v>
      </c>
      <c r="U50" s="7">
        <v>4.5</v>
      </c>
      <c r="V50">
        <v>-4.5</v>
      </c>
    </row>
    <row r="51" spans="1:22" x14ac:dyDescent="0.25">
      <c r="A51" s="4">
        <v>50</v>
      </c>
      <c r="B51" s="5">
        <v>49</v>
      </c>
      <c r="C51" s="7">
        <v>0.5</v>
      </c>
      <c r="D51" s="7">
        <f t="shared" si="3"/>
        <v>-0.5</v>
      </c>
      <c r="E51" s="7">
        <f>B51-B49</f>
        <v>1</v>
      </c>
      <c r="F51" s="7">
        <f t="shared" si="4"/>
        <v>1</v>
      </c>
      <c r="G51" s="7">
        <v>1</v>
      </c>
      <c r="H51">
        <v>-1</v>
      </c>
      <c r="I51" s="7">
        <v>3</v>
      </c>
      <c r="J51">
        <v>-3</v>
      </c>
      <c r="K51" s="7">
        <v>1</v>
      </c>
      <c r="L51">
        <v>-1</v>
      </c>
      <c r="M51" s="7">
        <v>2</v>
      </c>
      <c r="N51">
        <v>-2</v>
      </c>
      <c r="O51" s="7">
        <v>0.5</v>
      </c>
      <c r="P51">
        <v>-0.5</v>
      </c>
      <c r="Q51" s="7">
        <v>1</v>
      </c>
      <c r="R51">
        <v>-1</v>
      </c>
      <c r="S51" s="7">
        <f t="shared" si="12"/>
        <v>0</v>
      </c>
      <c r="T51">
        <v>0</v>
      </c>
      <c r="U51" s="7">
        <v>2</v>
      </c>
      <c r="V51">
        <v>-2</v>
      </c>
    </row>
    <row r="52" spans="1:22" s="16" customFormat="1" x14ac:dyDescent="0.25">
      <c r="C52" s="16">
        <f>AVERAGE(C3:C51)</f>
        <v>2.0755102040816329</v>
      </c>
      <c r="E52" s="16">
        <f>AVERAGE(E4:E51)</f>
        <v>2.625</v>
      </c>
      <c r="G52" s="16">
        <f>AVERAGE(G5:G51)</f>
        <v>3.2978723404255321</v>
      </c>
      <c r="I52" s="16">
        <f>AVERAGE(I6:I51)</f>
        <v>3.4130434782608696</v>
      </c>
      <c r="K52" s="16">
        <f>AVERAGE(K7:K51)</f>
        <v>3.7333333333333334</v>
      </c>
      <c r="M52" s="16">
        <f>AVERAGE(M8:M51)</f>
        <v>4.0454545454545459</v>
      </c>
      <c r="O52" s="16">
        <f>AVERAGE(O9:O51)</f>
        <v>4.2093023255813957</v>
      </c>
      <c r="Q52" s="16">
        <f>AVERAGE(Q10:Q51)</f>
        <v>4.3928571428571432</v>
      </c>
      <c r="S52" s="16">
        <f>AVERAGE(S11:S51)</f>
        <v>4.7926829268292686</v>
      </c>
      <c r="U52" s="16">
        <f>AVERAGE(U12:U51)</f>
        <v>5.2374999999999998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1"/>
  <sheetViews>
    <sheetView tabSelected="1" topLeftCell="AA1" workbookViewId="0">
      <selection activeCell="AS9" sqref="AS9"/>
    </sheetView>
  </sheetViews>
  <sheetFormatPr defaultRowHeight="15" x14ac:dyDescent="0.25"/>
  <cols>
    <col min="1" max="1" width="12.42578125" customWidth="1"/>
    <col min="2" max="2" width="11.28515625" customWidth="1"/>
    <col min="3" max="3" width="13.140625" customWidth="1"/>
    <col min="4" max="4" width="16.140625" customWidth="1"/>
    <col min="5" max="5" width="11.28515625" customWidth="1"/>
    <col min="6" max="6" width="11.28515625" style="13" bestFit="1" customWidth="1"/>
    <col min="7" max="7" width="15.7109375" bestFit="1" customWidth="1"/>
    <col min="8" max="8" width="7.28515625" customWidth="1"/>
    <col min="9" max="9" width="14.28515625" customWidth="1"/>
    <col min="10" max="10" width="13.7109375" customWidth="1"/>
    <col min="11" max="11" width="7.85546875" customWidth="1"/>
    <col min="12" max="12" width="11.42578125" customWidth="1"/>
    <col min="13" max="13" width="13.85546875" customWidth="1"/>
    <col min="14" max="14" width="8.85546875" customWidth="1"/>
    <col min="15" max="15" width="12.5703125" customWidth="1"/>
    <col min="16" max="16" width="16.42578125" customWidth="1"/>
    <col min="17" max="17" width="8.85546875" customWidth="1"/>
    <col min="18" max="18" width="12.5703125" customWidth="1"/>
    <col min="19" max="19" width="14.85546875" customWidth="1"/>
    <col min="20" max="20" width="9" customWidth="1"/>
    <col min="21" max="21" width="17.7109375" customWidth="1"/>
    <col min="22" max="22" width="14.140625" bestFit="1" customWidth="1"/>
    <col min="23" max="23" width="8.7109375" customWidth="1"/>
    <col min="24" max="24" width="11.28515625" bestFit="1" customWidth="1"/>
    <col min="25" max="25" width="13.42578125" customWidth="1"/>
    <col min="26" max="26" width="10" customWidth="1"/>
    <col min="27" max="27" width="12" customWidth="1"/>
    <col min="28" max="29" width="13.28515625" customWidth="1"/>
    <col min="30" max="30" width="12.7109375" customWidth="1"/>
    <col min="31" max="32" width="13" customWidth="1"/>
    <col min="33" max="33" width="14" customWidth="1"/>
    <col min="34" max="34" width="14.85546875" customWidth="1"/>
    <col min="39" max="39" width="27" bestFit="1" customWidth="1"/>
    <col min="40" max="40" width="17" customWidth="1"/>
    <col min="41" max="41" width="18" customWidth="1"/>
    <col min="42" max="42" width="14.5703125" customWidth="1"/>
    <col min="44" max="44" width="21" customWidth="1"/>
    <col min="45" max="45" width="18.42578125" customWidth="1"/>
  </cols>
  <sheetData>
    <row r="1" spans="1:45" ht="18.75" x14ac:dyDescent="0.3">
      <c r="A1" s="9" t="s">
        <v>0</v>
      </c>
      <c r="B1" s="10" t="s">
        <v>1</v>
      </c>
      <c r="C1" s="13" t="s">
        <v>19</v>
      </c>
      <c r="D1" t="s">
        <v>20</v>
      </c>
      <c r="F1" s="13" t="s">
        <v>19</v>
      </c>
      <c r="G1" t="s">
        <v>20</v>
      </c>
      <c r="I1" s="13" t="s">
        <v>19</v>
      </c>
      <c r="J1" t="s">
        <v>20</v>
      </c>
      <c r="L1" s="13" t="s">
        <v>19</v>
      </c>
      <c r="M1" t="s">
        <v>20</v>
      </c>
      <c r="O1" t="s">
        <v>19</v>
      </c>
      <c r="P1" t="s">
        <v>20</v>
      </c>
      <c r="R1" s="13" t="s">
        <v>19</v>
      </c>
      <c r="S1" t="s">
        <v>20</v>
      </c>
      <c r="U1" s="13" t="s">
        <v>19</v>
      </c>
      <c r="V1" t="s">
        <v>20</v>
      </c>
      <c r="X1" s="13" t="s">
        <v>19</v>
      </c>
      <c r="Y1" t="s">
        <v>20</v>
      </c>
      <c r="AA1" t="s">
        <v>19</v>
      </c>
      <c r="AB1" t="s">
        <v>20</v>
      </c>
      <c r="AD1" s="13" t="s">
        <v>19</v>
      </c>
      <c r="AE1" t="s">
        <v>20</v>
      </c>
      <c r="AG1" t="s">
        <v>19</v>
      </c>
      <c r="AH1" t="s">
        <v>20</v>
      </c>
      <c r="AK1" s="45" t="s">
        <v>88</v>
      </c>
      <c r="AL1" s="45" t="s">
        <v>89</v>
      </c>
      <c r="AM1" s="45" t="s">
        <v>92</v>
      </c>
      <c r="AN1" s="45"/>
      <c r="AO1" s="23" t="s">
        <v>97</v>
      </c>
      <c r="AP1" s="23" t="s">
        <v>95</v>
      </c>
      <c r="AQ1" s="23"/>
    </row>
    <row r="2" spans="1:45" ht="25.5" customHeight="1" x14ac:dyDescent="0.35">
      <c r="A2" s="3" t="s">
        <v>90</v>
      </c>
      <c r="B2" s="1" t="s">
        <v>21</v>
      </c>
      <c r="C2" s="13" t="s">
        <v>43</v>
      </c>
      <c r="D2" t="s">
        <v>44</v>
      </c>
      <c r="E2" t="s">
        <v>41</v>
      </c>
      <c r="F2" s="13" t="s">
        <v>22</v>
      </c>
      <c r="G2" t="s">
        <v>42</v>
      </c>
      <c r="H2" t="s">
        <v>41</v>
      </c>
      <c r="I2" s="13" t="s">
        <v>23</v>
      </c>
      <c r="J2" t="s">
        <v>25</v>
      </c>
      <c r="K2" t="s">
        <v>41</v>
      </c>
      <c r="L2" s="13" t="s">
        <v>24</v>
      </c>
      <c r="M2" t="s">
        <v>26</v>
      </c>
      <c r="N2" t="s">
        <v>41</v>
      </c>
      <c r="O2" t="s">
        <v>27</v>
      </c>
      <c r="P2" t="s">
        <v>28</v>
      </c>
      <c r="Q2" t="s">
        <v>41</v>
      </c>
      <c r="R2" s="13" t="s">
        <v>29</v>
      </c>
      <c r="S2" t="s">
        <v>30</v>
      </c>
      <c r="T2" t="s">
        <v>41</v>
      </c>
      <c r="U2" s="13" t="s">
        <v>31</v>
      </c>
      <c r="V2" t="s">
        <v>32</v>
      </c>
      <c r="W2" t="s">
        <v>41</v>
      </c>
      <c r="X2" s="13" t="s">
        <v>33</v>
      </c>
      <c r="Y2" t="s">
        <v>34</v>
      </c>
      <c r="Z2" t="s">
        <v>41</v>
      </c>
      <c r="AA2" t="s">
        <v>35</v>
      </c>
      <c r="AB2" t="s">
        <v>36</v>
      </c>
      <c r="AC2" t="s">
        <v>41</v>
      </c>
      <c r="AD2" s="13" t="s">
        <v>37</v>
      </c>
      <c r="AE2" t="s">
        <v>38</v>
      </c>
      <c r="AF2" t="s">
        <v>41</v>
      </c>
      <c r="AG2" t="s">
        <v>39</v>
      </c>
      <c r="AH2" t="s">
        <v>40</v>
      </c>
      <c r="AI2" t="s">
        <v>41</v>
      </c>
      <c r="AK2" s="46" t="s">
        <v>90</v>
      </c>
      <c r="AL2" s="47" t="s">
        <v>21</v>
      </c>
      <c r="AM2" s="47" t="s">
        <v>93</v>
      </c>
      <c r="AN2" s="47" t="s">
        <v>94</v>
      </c>
      <c r="AO2" s="23" t="s">
        <v>91</v>
      </c>
      <c r="AP2" s="23" t="s">
        <v>67</v>
      </c>
      <c r="AQ2" s="23" t="s">
        <v>96</v>
      </c>
      <c r="AR2" s="31"/>
      <c r="AS2" s="31"/>
    </row>
    <row r="3" spans="1:45" x14ac:dyDescent="0.25">
      <c r="A3" s="4">
        <v>1</v>
      </c>
      <c r="B3" s="5">
        <v>50</v>
      </c>
      <c r="C3" s="5"/>
      <c r="D3" s="5"/>
      <c r="E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48">
        <v>1</v>
      </c>
      <c r="AL3" s="49">
        <v>50</v>
      </c>
      <c r="AM3" s="50">
        <f t="shared" ref="AM3:AM34" si="0">50-AO3</f>
        <v>0</v>
      </c>
      <c r="AN3" s="50">
        <f>AL3+AM3</f>
        <v>50</v>
      </c>
      <c r="AO3" s="30">
        <v>50</v>
      </c>
      <c r="AP3" s="25">
        <f t="shared" ref="AP3:AP34" si="1">B3-AO3</f>
        <v>0</v>
      </c>
      <c r="AQ3" s="25">
        <f>0.76*AP3</f>
        <v>0</v>
      </c>
    </row>
    <row r="4" spans="1:45" x14ac:dyDescent="0.25">
      <c r="A4" s="4">
        <v>2</v>
      </c>
      <c r="B4" s="5">
        <v>51</v>
      </c>
      <c r="C4" s="5">
        <v>50</v>
      </c>
      <c r="D4" s="5">
        <f t="shared" ref="D4:D35" si="2">B4-C4</f>
        <v>1</v>
      </c>
      <c r="E4" s="5">
        <f t="shared" ref="E4:E35" si="3">D4*D4</f>
        <v>1</v>
      </c>
      <c r="F4" s="13">
        <f>0.1*B3+0.9*50</f>
        <v>50</v>
      </c>
      <c r="G4" s="7">
        <f>B4-F4</f>
        <v>1</v>
      </c>
      <c r="H4" s="7">
        <f>G4*G4</f>
        <v>1</v>
      </c>
      <c r="I4" s="13">
        <f>0.2*B3+0.8*50</f>
        <v>50</v>
      </c>
      <c r="J4" s="7">
        <f t="shared" ref="J4:J35" si="4">B4-I4</f>
        <v>1</v>
      </c>
      <c r="K4" s="7">
        <f>J4*J4</f>
        <v>1</v>
      </c>
      <c r="L4" s="7">
        <v>50</v>
      </c>
      <c r="M4" s="7">
        <f t="shared" ref="M4:M35" si="5">B4-L4</f>
        <v>1</v>
      </c>
      <c r="N4" s="7">
        <f>M4*M4</f>
        <v>1</v>
      </c>
      <c r="O4" s="7">
        <v>50</v>
      </c>
      <c r="P4" s="7">
        <f t="shared" ref="P4:P35" si="6">B4-O4</f>
        <v>1</v>
      </c>
      <c r="Q4" s="7">
        <f>P4*P4</f>
        <v>1</v>
      </c>
      <c r="R4" s="7">
        <v>50</v>
      </c>
      <c r="S4" s="7">
        <f t="shared" ref="S4:S35" si="7">B4-R4</f>
        <v>1</v>
      </c>
      <c r="T4" s="7">
        <f>S4*S4</f>
        <v>1</v>
      </c>
      <c r="U4" s="7">
        <v>50</v>
      </c>
      <c r="V4" s="7">
        <f t="shared" ref="V4:V35" si="8">B4-U4</f>
        <v>1</v>
      </c>
      <c r="W4" s="7">
        <f>V4*V4</f>
        <v>1</v>
      </c>
      <c r="X4" s="7">
        <v>50</v>
      </c>
      <c r="Y4" s="7">
        <f t="shared" ref="Y4:Y35" si="9">B4-X4</f>
        <v>1</v>
      </c>
      <c r="Z4" s="7">
        <f>Y4*Y4</f>
        <v>1</v>
      </c>
      <c r="AA4" s="7">
        <v>50</v>
      </c>
      <c r="AB4" s="7">
        <f t="shared" ref="AB4:AB35" si="10">B4-AA4</f>
        <v>1</v>
      </c>
      <c r="AC4" s="7">
        <f>AB4*AB4</f>
        <v>1</v>
      </c>
      <c r="AD4" s="7">
        <v>50</v>
      </c>
      <c r="AE4" s="7">
        <f t="shared" ref="AE4:AE35" si="11">B4-AD4</f>
        <v>1</v>
      </c>
      <c r="AF4" s="7">
        <f>AE4*AE4</f>
        <v>1</v>
      </c>
      <c r="AG4" s="7">
        <v>50</v>
      </c>
      <c r="AH4" s="7">
        <f t="shared" ref="AH4:AH35" si="12">B4-AG4</f>
        <v>1</v>
      </c>
      <c r="AI4" s="7">
        <f>AH4*AH4</f>
        <v>1</v>
      </c>
      <c r="AJ4" s="7"/>
      <c r="AK4" s="48">
        <v>2</v>
      </c>
      <c r="AL4" s="49">
        <v>51</v>
      </c>
      <c r="AM4" s="50">
        <f t="shared" si="0"/>
        <v>0</v>
      </c>
      <c r="AN4" s="50">
        <f t="shared" ref="AN4:AN52" si="13">AL4+AM4</f>
        <v>51</v>
      </c>
      <c r="AO4" s="26">
        <f t="shared" ref="AO4:AO35" si="14">0.76*AL3+0.24*AO3</f>
        <v>50</v>
      </c>
      <c r="AP4" s="25">
        <f t="shared" si="1"/>
        <v>1</v>
      </c>
      <c r="AQ4" s="25">
        <f t="shared" ref="AQ4:AQ52" si="15">0.76*AP4</f>
        <v>0.76</v>
      </c>
      <c r="AR4" s="1"/>
    </row>
    <row r="5" spans="1:45" x14ac:dyDescent="0.25">
      <c r="A5" s="4">
        <v>3</v>
      </c>
      <c r="B5" s="5">
        <v>50.5</v>
      </c>
      <c r="C5" s="5">
        <f t="shared" ref="C5:C52" si="16">0.05*B4+0.95*C4</f>
        <v>50.05</v>
      </c>
      <c r="D5" s="5">
        <f t="shared" si="2"/>
        <v>0.45000000000000284</v>
      </c>
      <c r="E5" s="5">
        <f t="shared" si="3"/>
        <v>0.20250000000000257</v>
      </c>
      <c r="F5" s="13">
        <f>0.1*B4+0.9*F4</f>
        <v>50.1</v>
      </c>
      <c r="G5" s="7">
        <f t="shared" ref="G5:G52" si="17">B5-F5</f>
        <v>0.39999999999999858</v>
      </c>
      <c r="H5" s="7">
        <f t="shared" ref="H5:H52" si="18">G5*G5</f>
        <v>0.15999999999999887</v>
      </c>
      <c r="I5" s="13">
        <f t="shared" ref="I5:I52" si="19">0.2*B4+0.8*I4</f>
        <v>50.2</v>
      </c>
      <c r="J5" s="7">
        <f t="shared" si="4"/>
        <v>0.29999999999999716</v>
      </c>
      <c r="K5" s="7">
        <f t="shared" ref="K5:K52" si="20">J5*J5</f>
        <v>8.999999999999829E-2</v>
      </c>
      <c r="L5" s="7">
        <f t="shared" ref="L5:L52" si="21">0.3*B4+0.7*L4</f>
        <v>50.3</v>
      </c>
      <c r="M5" s="7">
        <f t="shared" si="5"/>
        <v>0.20000000000000284</v>
      </c>
      <c r="N5" s="7">
        <f t="shared" ref="N5:N52" si="22">M5*M5</f>
        <v>4.0000000000001139E-2</v>
      </c>
      <c r="O5" s="7">
        <f t="shared" ref="O5:O52" si="23">0.4*B4+0.6*F4</f>
        <v>50.400000000000006</v>
      </c>
      <c r="P5" s="7">
        <f t="shared" si="6"/>
        <v>9.9999999999994316E-2</v>
      </c>
      <c r="Q5" s="7">
        <f t="shared" ref="Q5:Q52" si="24">P5*P5</f>
        <v>9.999999999998864E-3</v>
      </c>
      <c r="R5" s="7">
        <f t="shared" ref="R5:R52" si="25">0.5*B4+0.5*F4</f>
        <v>50.5</v>
      </c>
      <c r="S5" s="7">
        <f t="shared" si="7"/>
        <v>0</v>
      </c>
      <c r="T5" s="7">
        <f t="shared" ref="T5:T52" si="26">S5*S5</f>
        <v>0</v>
      </c>
      <c r="U5" s="7">
        <f>0.6*B4+0.4*F4</f>
        <v>50.599999999999994</v>
      </c>
      <c r="V5" s="7">
        <f t="shared" si="8"/>
        <v>-9.9999999999994316E-2</v>
      </c>
      <c r="W5" s="7">
        <f t="shared" ref="W5:W52" si="27">V5*V5</f>
        <v>9.999999999998864E-3</v>
      </c>
      <c r="X5" s="7">
        <f t="shared" ref="X5:X52" si="28">0.7*B4+0.3*U4</f>
        <v>50.699999999999996</v>
      </c>
      <c r="Y5" s="7">
        <f t="shared" si="9"/>
        <v>-0.19999999999999574</v>
      </c>
      <c r="Z5" s="7">
        <f t="shared" ref="Z5:Z52" si="29">Y5*Y5</f>
        <v>3.9999999999998294E-2</v>
      </c>
      <c r="AA5" s="7">
        <f t="shared" ref="AA5:AA52" si="30">0.8*B4+0.2*X4</f>
        <v>50.800000000000004</v>
      </c>
      <c r="AB5" s="7">
        <f t="shared" si="10"/>
        <v>-0.30000000000000426</v>
      </c>
      <c r="AC5" s="7">
        <f t="shared" ref="AC5:AC52" si="31">AB5*AB5</f>
        <v>9.0000000000002564E-2</v>
      </c>
      <c r="AD5" s="7">
        <f t="shared" ref="AD5:AD52" si="32">0.9*B4+0.1*AD4</f>
        <v>50.9</v>
      </c>
      <c r="AE5" s="7">
        <f t="shared" si="11"/>
        <v>-0.39999999999999858</v>
      </c>
      <c r="AF5" s="7">
        <f t="shared" ref="AF5:AF52" si="33">AE5*AE5</f>
        <v>0.15999999999999887</v>
      </c>
      <c r="AG5" s="7">
        <f>1*B4</f>
        <v>51</v>
      </c>
      <c r="AH5" s="7">
        <f t="shared" si="12"/>
        <v>-0.5</v>
      </c>
      <c r="AI5" s="7">
        <f t="shared" ref="AI5:AI52" si="34">AH5*AH5</f>
        <v>0.25</v>
      </c>
      <c r="AJ5" s="7"/>
      <c r="AK5" s="48">
        <v>3</v>
      </c>
      <c r="AL5" s="49">
        <v>50.5</v>
      </c>
      <c r="AM5" s="50">
        <f t="shared" si="0"/>
        <v>-0.75999999999999801</v>
      </c>
      <c r="AN5" s="50">
        <f t="shared" si="13"/>
        <v>49.74</v>
      </c>
      <c r="AO5" s="26">
        <f t="shared" si="14"/>
        <v>50.76</v>
      </c>
      <c r="AP5" s="25">
        <f t="shared" si="1"/>
        <v>-0.25999999999999801</v>
      </c>
      <c r="AQ5" s="25">
        <f t="shared" si="15"/>
        <v>-0.1975999999999985</v>
      </c>
      <c r="AR5" s="1"/>
    </row>
    <row r="6" spans="1:45" x14ac:dyDescent="0.25">
      <c r="A6" s="4">
        <v>4</v>
      </c>
      <c r="B6" s="5">
        <v>49</v>
      </c>
      <c r="C6" s="5">
        <f t="shared" si="16"/>
        <v>50.072499999999991</v>
      </c>
      <c r="D6" s="5">
        <f t="shared" si="2"/>
        <v>-1.0724999999999909</v>
      </c>
      <c r="E6" s="5">
        <f t="shared" si="3"/>
        <v>1.1502562499999804</v>
      </c>
      <c r="F6" s="13">
        <f t="shared" ref="F6:F52" si="35">0.1*B5+0.9*F5</f>
        <v>50.14</v>
      </c>
      <c r="G6" s="7">
        <f t="shared" si="17"/>
        <v>-1.1400000000000006</v>
      </c>
      <c r="H6" s="7">
        <f t="shared" si="18"/>
        <v>1.2996000000000012</v>
      </c>
      <c r="I6" s="13">
        <f t="shared" si="19"/>
        <v>50.260000000000005</v>
      </c>
      <c r="J6" s="7">
        <f t="shared" si="4"/>
        <v>-1.2600000000000051</v>
      </c>
      <c r="K6" s="7">
        <f t="shared" si="20"/>
        <v>1.587600000000013</v>
      </c>
      <c r="L6" s="7">
        <f t="shared" si="21"/>
        <v>50.359999999999992</v>
      </c>
      <c r="M6" s="7">
        <f t="shared" si="5"/>
        <v>-1.3599999999999923</v>
      </c>
      <c r="N6" s="7">
        <f t="shared" si="22"/>
        <v>1.849599999999979</v>
      </c>
      <c r="O6" s="7">
        <f t="shared" si="23"/>
        <v>50.260000000000005</v>
      </c>
      <c r="P6" s="7">
        <f t="shared" si="6"/>
        <v>-1.2600000000000051</v>
      </c>
      <c r="Q6" s="7">
        <f t="shared" si="24"/>
        <v>1.587600000000013</v>
      </c>
      <c r="R6" s="7">
        <f t="shared" si="25"/>
        <v>50.3</v>
      </c>
      <c r="S6" s="7">
        <f t="shared" si="7"/>
        <v>-1.2999999999999972</v>
      </c>
      <c r="T6" s="7">
        <f t="shared" si="26"/>
        <v>1.6899999999999926</v>
      </c>
      <c r="U6" s="7">
        <f t="shared" ref="U6:U52" si="36">0.6*B5+0.4*F5</f>
        <v>50.34</v>
      </c>
      <c r="V6" s="7">
        <f t="shared" si="8"/>
        <v>-1.3400000000000034</v>
      </c>
      <c r="W6" s="7">
        <f t="shared" si="27"/>
        <v>1.7956000000000092</v>
      </c>
      <c r="X6" s="7">
        <f t="shared" si="28"/>
        <v>50.529999999999994</v>
      </c>
      <c r="Y6" s="7">
        <f t="shared" si="9"/>
        <v>-1.529999999999994</v>
      </c>
      <c r="Z6" s="7">
        <f t="shared" si="29"/>
        <v>2.3408999999999818</v>
      </c>
      <c r="AA6" s="7">
        <f t="shared" si="30"/>
        <v>50.540000000000006</v>
      </c>
      <c r="AB6" s="7">
        <f t="shared" si="10"/>
        <v>-1.5400000000000063</v>
      </c>
      <c r="AC6" s="7">
        <f t="shared" si="31"/>
        <v>2.3716000000000195</v>
      </c>
      <c r="AD6" s="7">
        <f t="shared" si="32"/>
        <v>50.540000000000006</v>
      </c>
      <c r="AE6" s="7">
        <f t="shared" si="11"/>
        <v>-1.5400000000000063</v>
      </c>
      <c r="AF6" s="7">
        <f t="shared" si="33"/>
        <v>2.3716000000000195</v>
      </c>
      <c r="AG6" s="7">
        <f t="shared" ref="AG6:AG52" si="37">1*B5</f>
        <v>50.5</v>
      </c>
      <c r="AH6" s="7">
        <f t="shared" si="12"/>
        <v>-1.5</v>
      </c>
      <c r="AI6" s="7">
        <f t="shared" si="34"/>
        <v>2.25</v>
      </c>
      <c r="AJ6" s="7"/>
      <c r="AK6" s="48">
        <v>4</v>
      </c>
      <c r="AL6" s="49">
        <v>49</v>
      </c>
      <c r="AM6" s="50">
        <f t="shared" si="0"/>
        <v>-0.56240000000000379</v>
      </c>
      <c r="AN6" s="50">
        <f t="shared" si="13"/>
        <v>48.437599999999996</v>
      </c>
      <c r="AO6" s="26">
        <f t="shared" si="14"/>
        <v>50.562400000000004</v>
      </c>
      <c r="AP6" s="25">
        <f t="shared" si="1"/>
        <v>-1.5624000000000038</v>
      </c>
      <c r="AQ6" s="25">
        <f t="shared" si="15"/>
        <v>-1.1874240000000029</v>
      </c>
      <c r="AR6" s="1"/>
    </row>
    <row r="7" spans="1:45" x14ac:dyDescent="0.25">
      <c r="A7" s="4">
        <v>5</v>
      </c>
      <c r="B7" s="5">
        <v>50</v>
      </c>
      <c r="C7" s="5">
        <f t="shared" si="16"/>
        <v>50.018874999999994</v>
      </c>
      <c r="D7" s="5">
        <f t="shared" si="2"/>
        <v>-1.8874999999994202E-2</v>
      </c>
      <c r="E7" s="5">
        <f t="shared" si="3"/>
        <v>3.5626562499978113E-4</v>
      </c>
      <c r="F7" s="13">
        <f t="shared" si="35"/>
        <v>50.026000000000003</v>
      </c>
      <c r="G7" s="7">
        <f t="shared" si="17"/>
        <v>-2.6000000000003354E-2</v>
      </c>
      <c r="H7" s="7">
        <f t="shared" si="18"/>
        <v>6.760000000001744E-4</v>
      </c>
      <c r="I7" s="13">
        <f t="shared" si="19"/>
        <v>50.00800000000001</v>
      </c>
      <c r="J7" s="7">
        <f t="shared" si="4"/>
        <v>-8.0000000000097771E-3</v>
      </c>
      <c r="K7" s="7">
        <f t="shared" si="20"/>
        <v>6.4000000000156434E-5</v>
      </c>
      <c r="L7" s="7">
        <f t="shared" si="21"/>
        <v>49.951999999999998</v>
      </c>
      <c r="M7" s="7">
        <f t="shared" si="5"/>
        <v>4.8000000000001819E-2</v>
      </c>
      <c r="N7" s="7">
        <f t="shared" si="22"/>
        <v>2.3040000000001748E-3</v>
      </c>
      <c r="O7" s="7">
        <f t="shared" si="23"/>
        <v>49.683999999999997</v>
      </c>
      <c r="P7" s="7">
        <f t="shared" si="6"/>
        <v>0.3160000000000025</v>
      </c>
      <c r="Q7" s="7">
        <f t="shared" si="24"/>
        <v>9.9856000000001582E-2</v>
      </c>
      <c r="R7" s="7">
        <f t="shared" si="25"/>
        <v>49.57</v>
      </c>
      <c r="S7" s="7">
        <f t="shared" si="7"/>
        <v>0.42999999999999972</v>
      </c>
      <c r="T7" s="7">
        <f t="shared" si="26"/>
        <v>0.18489999999999976</v>
      </c>
      <c r="U7" s="7">
        <f t="shared" si="36"/>
        <v>49.456000000000003</v>
      </c>
      <c r="V7" s="7">
        <f t="shared" si="8"/>
        <v>0.54399999999999693</v>
      </c>
      <c r="W7" s="7">
        <f t="shared" si="27"/>
        <v>0.29593599999999665</v>
      </c>
      <c r="X7" s="7">
        <f t="shared" si="28"/>
        <v>49.402000000000001</v>
      </c>
      <c r="Y7" s="7">
        <f t="shared" si="9"/>
        <v>0.59799999999999898</v>
      </c>
      <c r="Z7" s="7">
        <f t="shared" si="29"/>
        <v>0.35760399999999876</v>
      </c>
      <c r="AA7" s="7">
        <f t="shared" si="30"/>
        <v>49.306000000000004</v>
      </c>
      <c r="AB7" s="7">
        <f t="shared" si="10"/>
        <v>0.69399999999999551</v>
      </c>
      <c r="AC7" s="7">
        <f t="shared" si="31"/>
        <v>0.48163599999999379</v>
      </c>
      <c r="AD7" s="7">
        <f t="shared" si="32"/>
        <v>49.154000000000003</v>
      </c>
      <c r="AE7" s="7">
        <f t="shared" si="11"/>
        <v>0.84599999999999653</v>
      </c>
      <c r="AF7" s="7">
        <f t="shared" si="33"/>
        <v>0.71571599999999413</v>
      </c>
      <c r="AG7" s="7">
        <f t="shared" si="37"/>
        <v>49</v>
      </c>
      <c r="AH7" s="7">
        <f t="shared" si="12"/>
        <v>1</v>
      </c>
      <c r="AI7" s="7">
        <f t="shared" si="34"/>
        <v>1</v>
      </c>
      <c r="AJ7" s="7"/>
      <c r="AK7" s="48">
        <v>5</v>
      </c>
      <c r="AL7" s="49">
        <v>50</v>
      </c>
      <c r="AM7" s="50">
        <f t="shared" si="0"/>
        <v>0.62502399999999625</v>
      </c>
      <c r="AN7" s="50">
        <f t="shared" si="13"/>
        <v>50.625023999999996</v>
      </c>
      <c r="AO7" s="26">
        <f t="shared" si="14"/>
        <v>49.374976000000004</v>
      </c>
      <c r="AP7" s="25">
        <f t="shared" si="1"/>
        <v>0.62502399999999625</v>
      </c>
      <c r="AQ7" s="25">
        <f t="shared" si="15"/>
        <v>0.47501823999999715</v>
      </c>
      <c r="AR7" s="1"/>
    </row>
    <row r="8" spans="1:45" x14ac:dyDescent="0.25">
      <c r="A8" s="4">
        <v>6</v>
      </c>
      <c r="B8" s="5">
        <v>43</v>
      </c>
      <c r="C8" s="5">
        <f t="shared" si="16"/>
        <v>50.01793124999999</v>
      </c>
      <c r="D8" s="5">
        <f t="shared" si="2"/>
        <v>-7.0179312499999895</v>
      </c>
      <c r="E8" s="5">
        <f t="shared" si="3"/>
        <v>49.251359029726416</v>
      </c>
      <c r="F8" s="13">
        <f t="shared" si="35"/>
        <v>50.023400000000002</v>
      </c>
      <c r="G8" s="7">
        <f t="shared" si="17"/>
        <v>-7.0234000000000023</v>
      </c>
      <c r="H8" s="7">
        <f t="shared" si="18"/>
        <v>49.328147560000033</v>
      </c>
      <c r="I8" s="13">
        <f t="shared" si="19"/>
        <v>50.006400000000014</v>
      </c>
      <c r="J8" s="7">
        <f t="shared" si="4"/>
        <v>-7.0064000000000135</v>
      </c>
      <c r="K8" s="7">
        <f t="shared" si="20"/>
        <v>49.089640960000189</v>
      </c>
      <c r="L8" s="7">
        <f t="shared" si="21"/>
        <v>49.966399999999993</v>
      </c>
      <c r="M8" s="7">
        <f t="shared" si="5"/>
        <v>-6.966399999999993</v>
      </c>
      <c r="N8" s="7">
        <f t="shared" si="22"/>
        <v>48.530728959999905</v>
      </c>
      <c r="O8" s="7">
        <f t="shared" si="23"/>
        <v>50.015599999999999</v>
      </c>
      <c r="P8" s="7">
        <f t="shared" si="6"/>
        <v>-7.0155999999999992</v>
      </c>
      <c r="Q8" s="7">
        <f t="shared" si="24"/>
        <v>49.218643359999987</v>
      </c>
      <c r="R8" s="7">
        <f t="shared" si="25"/>
        <v>50.013000000000005</v>
      </c>
      <c r="S8" s="7">
        <f t="shared" si="7"/>
        <v>-7.0130000000000052</v>
      </c>
      <c r="T8" s="7">
        <f t="shared" si="26"/>
        <v>49.182169000000073</v>
      </c>
      <c r="U8" s="7">
        <f t="shared" si="36"/>
        <v>50.010400000000004</v>
      </c>
      <c r="V8" s="7">
        <f t="shared" si="8"/>
        <v>-7.0104000000000042</v>
      </c>
      <c r="W8" s="7">
        <f t="shared" si="27"/>
        <v>49.145708160000062</v>
      </c>
      <c r="X8" s="7">
        <f t="shared" si="28"/>
        <v>49.836799999999997</v>
      </c>
      <c r="Y8" s="7">
        <f t="shared" si="9"/>
        <v>-6.8367999999999967</v>
      </c>
      <c r="Z8" s="7">
        <f t="shared" si="29"/>
        <v>46.741834239999953</v>
      </c>
      <c r="AA8" s="7">
        <f t="shared" si="30"/>
        <v>49.880400000000002</v>
      </c>
      <c r="AB8" s="7">
        <f t="shared" si="10"/>
        <v>-6.8804000000000016</v>
      </c>
      <c r="AC8" s="7">
        <f t="shared" si="31"/>
        <v>47.339904160000025</v>
      </c>
      <c r="AD8" s="7">
        <f t="shared" si="32"/>
        <v>49.915399999999998</v>
      </c>
      <c r="AE8" s="7">
        <f t="shared" si="11"/>
        <v>-6.9153999999999982</v>
      </c>
      <c r="AF8" s="7">
        <f t="shared" si="33"/>
        <v>47.822757159999973</v>
      </c>
      <c r="AG8" s="7">
        <f t="shared" si="37"/>
        <v>50</v>
      </c>
      <c r="AH8" s="7">
        <f t="shared" si="12"/>
        <v>-7</v>
      </c>
      <c r="AI8" s="7">
        <f t="shared" si="34"/>
        <v>49</v>
      </c>
      <c r="AJ8" s="7"/>
      <c r="AK8" s="48">
        <v>6</v>
      </c>
      <c r="AL8" s="49">
        <v>43</v>
      </c>
      <c r="AM8" s="50">
        <f t="shared" si="0"/>
        <v>0.1500057599999991</v>
      </c>
      <c r="AN8" s="50">
        <f t="shared" si="13"/>
        <v>43.150005759999999</v>
      </c>
      <c r="AO8" s="26">
        <f t="shared" si="14"/>
        <v>49.849994240000001</v>
      </c>
      <c r="AP8" s="25">
        <f t="shared" si="1"/>
        <v>-6.8499942400000009</v>
      </c>
      <c r="AQ8" s="25">
        <f t="shared" si="15"/>
        <v>-5.2059956224000006</v>
      </c>
      <c r="AR8" s="1"/>
    </row>
    <row r="9" spans="1:45" x14ac:dyDescent="0.25">
      <c r="A9" s="4">
        <v>7</v>
      </c>
      <c r="B9" s="5">
        <v>42</v>
      </c>
      <c r="C9" s="5">
        <f t="shared" si="16"/>
        <v>49.667034687499985</v>
      </c>
      <c r="D9" s="5">
        <f t="shared" si="2"/>
        <v>-7.6670346874999851</v>
      </c>
      <c r="E9" s="5">
        <f t="shared" si="3"/>
        <v>58.783420899327993</v>
      </c>
      <c r="F9" s="13">
        <f t="shared" si="35"/>
        <v>49.321060000000003</v>
      </c>
      <c r="G9" s="7">
        <f t="shared" si="17"/>
        <v>-7.3210600000000028</v>
      </c>
      <c r="H9" s="7">
        <f t="shared" si="18"/>
        <v>53.597919523600041</v>
      </c>
      <c r="I9" s="13">
        <f t="shared" si="19"/>
        <v>48.605120000000014</v>
      </c>
      <c r="J9" s="7">
        <f t="shared" si="4"/>
        <v>-6.6051200000000136</v>
      </c>
      <c r="K9" s="7">
        <f t="shared" si="20"/>
        <v>43.627610214400178</v>
      </c>
      <c r="L9" s="7">
        <f t="shared" si="21"/>
        <v>47.876479999999994</v>
      </c>
      <c r="M9" s="7">
        <f t="shared" si="5"/>
        <v>-5.8764799999999937</v>
      </c>
      <c r="N9" s="7">
        <f t="shared" si="22"/>
        <v>34.533017190399924</v>
      </c>
      <c r="O9" s="7">
        <f t="shared" si="23"/>
        <v>47.214039999999997</v>
      </c>
      <c r="P9" s="7">
        <f t="shared" si="6"/>
        <v>-5.2140399999999971</v>
      </c>
      <c r="Q9" s="7">
        <f t="shared" si="24"/>
        <v>27.18621312159997</v>
      </c>
      <c r="R9" s="7">
        <f t="shared" si="25"/>
        <v>46.511700000000005</v>
      </c>
      <c r="S9" s="7">
        <f t="shared" si="7"/>
        <v>-4.5117000000000047</v>
      </c>
      <c r="T9" s="7">
        <f t="shared" si="26"/>
        <v>20.355436890000043</v>
      </c>
      <c r="U9" s="7">
        <f t="shared" si="36"/>
        <v>45.809359999999998</v>
      </c>
      <c r="V9" s="7">
        <f t="shared" si="8"/>
        <v>-3.8093599999999981</v>
      </c>
      <c r="W9" s="7">
        <f t="shared" si="27"/>
        <v>14.511223609599986</v>
      </c>
      <c r="X9" s="7">
        <f t="shared" si="28"/>
        <v>45.103119999999997</v>
      </c>
      <c r="Y9" s="7">
        <f t="shared" si="9"/>
        <v>-3.103119999999997</v>
      </c>
      <c r="Z9" s="7">
        <f t="shared" si="29"/>
        <v>9.6293537343999809</v>
      </c>
      <c r="AA9" s="7">
        <f t="shared" si="30"/>
        <v>44.367359999999998</v>
      </c>
      <c r="AB9" s="7">
        <f t="shared" si="10"/>
        <v>-2.3673599999999979</v>
      </c>
      <c r="AC9" s="7">
        <f t="shared" si="31"/>
        <v>5.6043933695999897</v>
      </c>
      <c r="AD9" s="7">
        <f t="shared" si="32"/>
        <v>43.691540000000003</v>
      </c>
      <c r="AE9" s="7">
        <f t="shared" si="11"/>
        <v>-1.6915400000000034</v>
      </c>
      <c r="AF9" s="7">
        <f t="shared" si="33"/>
        <v>2.8613075716000114</v>
      </c>
      <c r="AG9" s="7">
        <f t="shared" si="37"/>
        <v>43</v>
      </c>
      <c r="AH9" s="7">
        <f t="shared" si="12"/>
        <v>-1</v>
      </c>
      <c r="AI9" s="7">
        <f t="shared" si="34"/>
        <v>1</v>
      </c>
      <c r="AJ9" s="7"/>
      <c r="AK9" s="48">
        <v>7</v>
      </c>
      <c r="AL9" s="49">
        <v>42</v>
      </c>
      <c r="AM9" s="50">
        <f t="shared" si="0"/>
        <v>5.3560013824000023</v>
      </c>
      <c r="AN9" s="50">
        <f t="shared" si="13"/>
        <v>47.356001382400002</v>
      </c>
      <c r="AO9" s="26">
        <f t="shared" si="14"/>
        <v>44.643998617599998</v>
      </c>
      <c r="AP9" s="25">
        <f t="shared" si="1"/>
        <v>-2.6439986175999977</v>
      </c>
      <c r="AQ9" s="25">
        <f t="shared" si="15"/>
        <v>-2.0094389493759981</v>
      </c>
      <c r="AR9" s="1"/>
    </row>
    <row r="10" spans="1:45" x14ac:dyDescent="0.25">
      <c r="A10" s="4">
        <v>8</v>
      </c>
      <c r="B10" s="5">
        <v>45</v>
      </c>
      <c r="C10" s="5">
        <f t="shared" si="16"/>
        <v>49.283682953124988</v>
      </c>
      <c r="D10" s="5">
        <f t="shared" si="2"/>
        <v>-4.2836829531249876</v>
      </c>
      <c r="E10" s="5">
        <f t="shared" si="3"/>
        <v>18.349939642893613</v>
      </c>
      <c r="F10" s="13">
        <f t="shared" si="35"/>
        <v>48.588954000000008</v>
      </c>
      <c r="G10" s="7">
        <f t="shared" si="17"/>
        <v>-3.5889540000000082</v>
      </c>
      <c r="H10" s="7">
        <f t="shared" si="18"/>
        <v>12.88059081411606</v>
      </c>
      <c r="I10" s="13">
        <f t="shared" si="19"/>
        <v>47.284096000000012</v>
      </c>
      <c r="J10" s="7">
        <f t="shared" si="4"/>
        <v>-2.2840960000000123</v>
      </c>
      <c r="K10" s="7">
        <f t="shared" si="20"/>
        <v>5.217094537216056</v>
      </c>
      <c r="L10" s="7">
        <f t="shared" si="21"/>
        <v>46.113535999999996</v>
      </c>
      <c r="M10" s="7">
        <f t="shared" si="5"/>
        <v>-1.1135359999999963</v>
      </c>
      <c r="N10" s="7">
        <f t="shared" si="22"/>
        <v>1.2399624232959918</v>
      </c>
      <c r="O10" s="7">
        <f t="shared" si="23"/>
        <v>46.392635999999996</v>
      </c>
      <c r="P10" s="7">
        <f t="shared" si="6"/>
        <v>-1.392635999999996</v>
      </c>
      <c r="Q10" s="7">
        <f t="shared" si="24"/>
        <v>1.9394350284959889</v>
      </c>
      <c r="R10" s="7">
        <f t="shared" si="25"/>
        <v>45.660530000000001</v>
      </c>
      <c r="S10" s="7">
        <f t="shared" si="7"/>
        <v>-0.66053000000000139</v>
      </c>
      <c r="T10" s="7">
        <f t="shared" si="26"/>
        <v>0.43629988090000182</v>
      </c>
      <c r="U10" s="7">
        <f t="shared" si="36"/>
        <v>44.928424000000007</v>
      </c>
      <c r="V10" s="7">
        <f t="shared" si="8"/>
        <v>7.1575999999993201E-2</v>
      </c>
      <c r="W10" s="7">
        <f t="shared" si="27"/>
        <v>5.1231237759990266E-3</v>
      </c>
      <c r="X10" s="7">
        <f t="shared" si="28"/>
        <v>43.142807999999995</v>
      </c>
      <c r="Y10" s="7">
        <f t="shared" si="9"/>
        <v>1.8571920000000048</v>
      </c>
      <c r="Z10" s="7">
        <f t="shared" si="29"/>
        <v>3.4491621248640181</v>
      </c>
      <c r="AA10" s="7">
        <f t="shared" si="30"/>
        <v>42.620623999999999</v>
      </c>
      <c r="AB10" s="7">
        <f t="shared" si="10"/>
        <v>2.3793760000000006</v>
      </c>
      <c r="AC10" s="7">
        <f t="shared" si="31"/>
        <v>5.6614301493760033</v>
      </c>
      <c r="AD10" s="7">
        <f t="shared" si="32"/>
        <v>42.169154000000006</v>
      </c>
      <c r="AE10" s="7">
        <f t="shared" si="11"/>
        <v>2.830845999999994</v>
      </c>
      <c r="AF10" s="7">
        <f t="shared" si="33"/>
        <v>8.0136890757159662</v>
      </c>
      <c r="AG10" s="7">
        <f t="shared" si="37"/>
        <v>42</v>
      </c>
      <c r="AH10" s="7">
        <f t="shared" si="12"/>
        <v>3</v>
      </c>
      <c r="AI10" s="7">
        <f t="shared" si="34"/>
        <v>9</v>
      </c>
      <c r="AJ10" s="7"/>
      <c r="AK10" s="48">
        <v>8</v>
      </c>
      <c r="AL10" s="49">
        <v>45</v>
      </c>
      <c r="AM10" s="50">
        <f t="shared" si="0"/>
        <v>7.365440331776</v>
      </c>
      <c r="AN10" s="50">
        <f t="shared" si="13"/>
        <v>52.365440331776</v>
      </c>
      <c r="AO10" s="26">
        <f t="shared" si="14"/>
        <v>42.634559668224</v>
      </c>
      <c r="AP10" s="25">
        <f t="shared" si="1"/>
        <v>2.365440331776</v>
      </c>
      <c r="AQ10" s="25">
        <f t="shared" si="15"/>
        <v>1.7977346521497599</v>
      </c>
      <c r="AR10" s="1"/>
    </row>
    <row r="11" spans="1:45" x14ac:dyDescent="0.25">
      <c r="A11" s="4">
        <v>9</v>
      </c>
      <c r="B11" s="5">
        <v>47</v>
      </c>
      <c r="C11" s="5">
        <f t="shared" si="16"/>
        <v>49.069498805468733</v>
      </c>
      <c r="D11" s="5">
        <f t="shared" si="2"/>
        <v>-2.0694988054687329</v>
      </c>
      <c r="E11" s="5">
        <f t="shared" si="3"/>
        <v>4.2828253058365124</v>
      </c>
      <c r="F11" s="13">
        <f t="shared" si="35"/>
        <v>48.230058600000007</v>
      </c>
      <c r="G11" s="7">
        <f t="shared" si="17"/>
        <v>-1.2300586000000067</v>
      </c>
      <c r="H11" s="7">
        <f t="shared" si="18"/>
        <v>1.5130441594339763</v>
      </c>
      <c r="I11" s="13">
        <f t="shared" si="19"/>
        <v>46.827276800000014</v>
      </c>
      <c r="J11" s="7">
        <f t="shared" si="4"/>
        <v>0.17272319999998587</v>
      </c>
      <c r="K11" s="7">
        <f t="shared" si="20"/>
        <v>2.9833303818235117E-2</v>
      </c>
      <c r="L11" s="7">
        <f t="shared" si="21"/>
        <v>45.779475199999993</v>
      </c>
      <c r="M11" s="7">
        <f t="shared" si="5"/>
        <v>1.2205248000000068</v>
      </c>
      <c r="N11" s="7">
        <f t="shared" si="22"/>
        <v>1.4896807874150568</v>
      </c>
      <c r="O11" s="7">
        <f t="shared" si="23"/>
        <v>47.153372400000002</v>
      </c>
      <c r="P11" s="7">
        <f t="shared" si="6"/>
        <v>-0.15337240000000207</v>
      </c>
      <c r="Q11" s="7">
        <f t="shared" si="24"/>
        <v>2.3523093081760635E-2</v>
      </c>
      <c r="R11" s="7">
        <f t="shared" si="25"/>
        <v>46.794477000000001</v>
      </c>
      <c r="S11" s="7">
        <f t="shared" si="7"/>
        <v>0.20552299999999946</v>
      </c>
      <c r="T11" s="7">
        <f t="shared" si="26"/>
        <v>4.2239703528999778E-2</v>
      </c>
      <c r="U11" s="7">
        <f t="shared" si="36"/>
        <v>46.435581600000006</v>
      </c>
      <c r="V11" s="7">
        <f t="shared" si="8"/>
        <v>0.56441839999999388</v>
      </c>
      <c r="W11" s="7">
        <f t="shared" si="27"/>
        <v>0.31856813025855307</v>
      </c>
      <c r="X11" s="7">
        <f t="shared" si="28"/>
        <v>44.978527200000002</v>
      </c>
      <c r="Y11" s="7">
        <f t="shared" si="9"/>
        <v>2.021472799999998</v>
      </c>
      <c r="Z11" s="7">
        <f t="shared" si="29"/>
        <v>4.0863522811398321</v>
      </c>
      <c r="AA11" s="7">
        <f t="shared" si="30"/>
        <v>44.628561599999998</v>
      </c>
      <c r="AB11" s="7">
        <f t="shared" si="10"/>
        <v>2.3714384000000024</v>
      </c>
      <c r="AC11" s="7">
        <f t="shared" si="31"/>
        <v>5.623720084994571</v>
      </c>
      <c r="AD11" s="7">
        <f t="shared" si="32"/>
        <v>44.716915399999998</v>
      </c>
      <c r="AE11" s="7">
        <f t="shared" si="11"/>
        <v>2.2830846000000022</v>
      </c>
      <c r="AF11" s="7">
        <f t="shared" si="33"/>
        <v>5.2124752907571699</v>
      </c>
      <c r="AG11" s="7">
        <f t="shared" si="37"/>
        <v>45</v>
      </c>
      <c r="AH11" s="7">
        <f t="shared" si="12"/>
        <v>2</v>
      </c>
      <c r="AI11" s="7">
        <f t="shared" si="34"/>
        <v>4</v>
      </c>
      <c r="AJ11" s="7"/>
      <c r="AK11" s="48">
        <v>9</v>
      </c>
      <c r="AL11" s="49">
        <v>47</v>
      </c>
      <c r="AM11" s="50">
        <f t="shared" si="0"/>
        <v>5.5677056796262363</v>
      </c>
      <c r="AN11" s="50">
        <f t="shared" si="13"/>
        <v>52.567705679626236</v>
      </c>
      <c r="AO11" s="26">
        <f t="shared" si="14"/>
        <v>44.432294320373764</v>
      </c>
      <c r="AP11" s="25">
        <f t="shared" si="1"/>
        <v>2.5677056796262363</v>
      </c>
      <c r="AQ11" s="25">
        <f t="shared" si="15"/>
        <v>1.9514563165159395</v>
      </c>
      <c r="AR11" s="1"/>
    </row>
    <row r="12" spans="1:45" x14ac:dyDescent="0.25">
      <c r="A12" s="4">
        <v>10</v>
      </c>
      <c r="B12" s="5">
        <v>49</v>
      </c>
      <c r="C12" s="5">
        <f t="shared" si="16"/>
        <v>48.966023865195297</v>
      </c>
      <c r="D12" s="5">
        <f t="shared" si="2"/>
        <v>3.3976134804703406E-2</v>
      </c>
      <c r="E12" s="5">
        <f t="shared" si="3"/>
        <v>1.1543777362673781E-3</v>
      </c>
      <c r="F12" s="13">
        <f t="shared" si="35"/>
        <v>48.107052740000007</v>
      </c>
      <c r="G12" s="7">
        <f t="shared" si="17"/>
        <v>0.89294725999999258</v>
      </c>
      <c r="H12" s="7">
        <f t="shared" si="18"/>
        <v>0.79735480914149437</v>
      </c>
      <c r="I12" s="13">
        <f t="shared" si="19"/>
        <v>46.861821440000014</v>
      </c>
      <c r="J12" s="7">
        <f t="shared" si="4"/>
        <v>2.1381785599999859</v>
      </c>
      <c r="K12" s="7">
        <f t="shared" si="20"/>
        <v>4.5718075544436134</v>
      </c>
      <c r="L12" s="7">
        <f t="shared" si="21"/>
        <v>46.145632639999995</v>
      </c>
      <c r="M12" s="7">
        <f t="shared" si="5"/>
        <v>2.8543673600000048</v>
      </c>
      <c r="N12" s="7">
        <f t="shared" si="22"/>
        <v>8.1474130258333961</v>
      </c>
      <c r="O12" s="7">
        <f t="shared" si="23"/>
        <v>47.738035160000003</v>
      </c>
      <c r="P12" s="7">
        <f t="shared" si="6"/>
        <v>1.2619648399999974</v>
      </c>
      <c r="Q12" s="7">
        <f t="shared" si="24"/>
        <v>1.5925552573962192</v>
      </c>
      <c r="R12" s="7">
        <f t="shared" si="25"/>
        <v>47.615029300000003</v>
      </c>
      <c r="S12" s="7">
        <f t="shared" si="7"/>
        <v>1.3849706999999967</v>
      </c>
      <c r="T12" s="7">
        <f t="shared" si="26"/>
        <v>1.9181438398584807</v>
      </c>
      <c r="U12" s="7">
        <f t="shared" si="36"/>
        <v>47.492023440000004</v>
      </c>
      <c r="V12" s="7">
        <f t="shared" si="8"/>
        <v>1.5079765599999959</v>
      </c>
      <c r="W12" s="7">
        <f t="shared" si="27"/>
        <v>2.2739933055094212</v>
      </c>
      <c r="X12" s="7">
        <f t="shared" si="28"/>
        <v>46.830674479999999</v>
      </c>
      <c r="Y12" s="7">
        <f t="shared" si="9"/>
        <v>2.169325520000001</v>
      </c>
      <c r="Z12" s="7">
        <f t="shared" si="29"/>
        <v>4.7059732117232747</v>
      </c>
      <c r="AA12" s="7">
        <f t="shared" si="30"/>
        <v>46.595705440000003</v>
      </c>
      <c r="AB12" s="7">
        <f t="shared" si="10"/>
        <v>2.4042945599999967</v>
      </c>
      <c r="AC12" s="7">
        <f t="shared" si="31"/>
        <v>5.7806323312455783</v>
      </c>
      <c r="AD12" s="7">
        <f t="shared" si="32"/>
        <v>46.771691540000006</v>
      </c>
      <c r="AE12" s="7">
        <f t="shared" si="11"/>
        <v>2.2283084599999938</v>
      </c>
      <c r="AF12" s="7">
        <f t="shared" si="33"/>
        <v>4.9653585929075437</v>
      </c>
      <c r="AG12" s="7">
        <f t="shared" si="37"/>
        <v>47</v>
      </c>
      <c r="AH12" s="7">
        <f t="shared" si="12"/>
        <v>2</v>
      </c>
      <c r="AI12" s="7">
        <f t="shared" si="34"/>
        <v>4</v>
      </c>
      <c r="AJ12" s="7"/>
      <c r="AK12" s="48">
        <v>10</v>
      </c>
      <c r="AL12" s="49">
        <v>49</v>
      </c>
      <c r="AM12" s="50">
        <f t="shared" si="0"/>
        <v>3.616249363110299</v>
      </c>
      <c r="AN12" s="50">
        <f t="shared" si="13"/>
        <v>52.616249363110299</v>
      </c>
      <c r="AO12" s="26">
        <f t="shared" si="14"/>
        <v>46.383750636889701</v>
      </c>
      <c r="AP12" s="25">
        <f t="shared" si="1"/>
        <v>2.616249363110299</v>
      </c>
      <c r="AQ12" s="25">
        <f t="shared" si="15"/>
        <v>1.9883495159638274</v>
      </c>
      <c r="AR12" s="1"/>
    </row>
    <row r="13" spans="1:45" x14ac:dyDescent="0.25">
      <c r="A13" s="4">
        <v>11</v>
      </c>
      <c r="B13" s="5">
        <v>46</v>
      </c>
      <c r="C13" s="5">
        <f t="shared" si="16"/>
        <v>48.967722671935533</v>
      </c>
      <c r="D13" s="5">
        <f t="shared" si="2"/>
        <v>-2.9677226719355332</v>
      </c>
      <c r="E13" s="5">
        <f t="shared" si="3"/>
        <v>8.80737785752018</v>
      </c>
      <c r="F13" s="13">
        <f t="shared" si="35"/>
        <v>48.196347466000006</v>
      </c>
      <c r="G13" s="7">
        <f t="shared" si="17"/>
        <v>-2.196347466000006</v>
      </c>
      <c r="H13" s="7">
        <f t="shared" si="18"/>
        <v>4.8239421914046474</v>
      </c>
      <c r="I13" s="13">
        <f t="shared" si="19"/>
        <v>47.289457152000011</v>
      </c>
      <c r="J13" s="7">
        <f t="shared" si="4"/>
        <v>-1.2894571520000113</v>
      </c>
      <c r="K13" s="7">
        <f t="shared" si="20"/>
        <v>1.6626997468439804</v>
      </c>
      <c r="L13" s="7">
        <f t="shared" si="21"/>
        <v>47.001942847999999</v>
      </c>
      <c r="M13" s="7">
        <f t="shared" si="5"/>
        <v>-1.0019428479999988</v>
      </c>
      <c r="N13" s="7">
        <f t="shared" si="22"/>
        <v>1.0038894706583485</v>
      </c>
      <c r="O13" s="7">
        <f t="shared" si="23"/>
        <v>48.464231644000009</v>
      </c>
      <c r="P13" s="7">
        <f t="shared" si="6"/>
        <v>-2.4642316440000087</v>
      </c>
      <c r="Q13" s="7">
        <f t="shared" si="24"/>
        <v>6.0724375952909853</v>
      </c>
      <c r="R13" s="7">
        <f t="shared" si="25"/>
        <v>48.55352637</v>
      </c>
      <c r="S13" s="7">
        <f t="shared" si="7"/>
        <v>-2.5535263700000002</v>
      </c>
      <c r="T13" s="7">
        <f t="shared" si="26"/>
        <v>6.5204969222853775</v>
      </c>
      <c r="U13" s="7">
        <f t="shared" si="36"/>
        <v>48.642821096000006</v>
      </c>
      <c r="V13" s="7">
        <f t="shared" si="8"/>
        <v>-2.6428210960000058</v>
      </c>
      <c r="W13" s="7">
        <f t="shared" si="27"/>
        <v>6.9845033454626719</v>
      </c>
      <c r="X13" s="7">
        <f t="shared" si="28"/>
        <v>48.547607032000002</v>
      </c>
      <c r="Y13" s="7">
        <f t="shared" si="9"/>
        <v>-2.5476070320000019</v>
      </c>
      <c r="Z13" s="7">
        <f t="shared" si="29"/>
        <v>6.4903015894958589</v>
      </c>
      <c r="AA13" s="7">
        <f t="shared" si="30"/>
        <v>48.566134896000001</v>
      </c>
      <c r="AB13" s="7">
        <f t="shared" si="10"/>
        <v>-2.5661348960000012</v>
      </c>
      <c r="AC13" s="7">
        <f t="shared" si="31"/>
        <v>6.5850483044689367</v>
      </c>
      <c r="AD13" s="7">
        <f t="shared" si="32"/>
        <v>48.777169153999999</v>
      </c>
      <c r="AE13" s="7">
        <f t="shared" si="11"/>
        <v>-2.7771691539999992</v>
      </c>
      <c r="AF13" s="7">
        <f t="shared" si="33"/>
        <v>7.7126685099290713</v>
      </c>
      <c r="AG13" s="7">
        <f t="shared" si="37"/>
        <v>49</v>
      </c>
      <c r="AH13" s="7">
        <f t="shared" si="12"/>
        <v>-3</v>
      </c>
      <c r="AI13" s="7">
        <f t="shared" si="34"/>
        <v>9</v>
      </c>
      <c r="AJ13" s="7"/>
      <c r="AK13" s="48">
        <v>11</v>
      </c>
      <c r="AL13" s="49">
        <v>46</v>
      </c>
      <c r="AM13" s="50">
        <f t="shared" si="0"/>
        <v>1.6278998471464661</v>
      </c>
      <c r="AN13" s="50">
        <f t="shared" si="13"/>
        <v>47.627899847146466</v>
      </c>
      <c r="AO13" s="26">
        <f t="shared" si="14"/>
        <v>48.372100152853534</v>
      </c>
      <c r="AP13" s="25">
        <f t="shared" si="1"/>
        <v>-2.3721001528535339</v>
      </c>
      <c r="AQ13" s="25">
        <f t="shared" si="15"/>
        <v>-1.8027961161686858</v>
      </c>
      <c r="AR13" s="1"/>
    </row>
    <row r="14" spans="1:45" x14ac:dyDescent="0.25">
      <c r="A14" s="4">
        <v>12</v>
      </c>
      <c r="B14" s="5">
        <v>50</v>
      </c>
      <c r="C14" s="5">
        <f t="shared" si="16"/>
        <v>48.819336538338753</v>
      </c>
      <c r="D14" s="5">
        <f t="shared" si="2"/>
        <v>1.180663461661247</v>
      </c>
      <c r="E14" s="5">
        <f t="shared" si="3"/>
        <v>1.393966209701919</v>
      </c>
      <c r="F14" s="13">
        <f t="shared" si="35"/>
        <v>47.976712719400005</v>
      </c>
      <c r="G14" s="7">
        <f t="shared" si="17"/>
        <v>2.0232872805999946</v>
      </c>
      <c r="H14" s="7">
        <f t="shared" si="18"/>
        <v>4.0936914198377217</v>
      </c>
      <c r="I14" s="13">
        <f t="shared" si="19"/>
        <v>47.03156572160001</v>
      </c>
      <c r="J14" s="7">
        <f t="shared" si="4"/>
        <v>2.9684342783999895</v>
      </c>
      <c r="K14" s="7">
        <f t="shared" si="20"/>
        <v>8.8116020651800664</v>
      </c>
      <c r="L14" s="7">
        <f t="shared" si="21"/>
        <v>46.701359993599993</v>
      </c>
      <c r="M14" s="7">
        <f t="shared" si="5"/>
        <v>3.2986400064000065</v>
      </c>
      <c r="N14" s="7">
        <f t="shared" si="22"/>
        <v>10.881025891822635</v>
      </c>
      <c r="O14" s="7">
        <f t="shared" si="23"/>
        <v>47.317808479600004</v>
      </c>
      <c r="P14" s="7">
        <f t="shared" si="6"/>
        <v>2.6821915203999964</v>
      </c>
      <c r="Q14" s="7">
        <f t="shared" si="24"/>
        <v>7.1941513521056448</v>
      </c>
      <c r="R14" s="7">
        <f t="shared" si="25"/>
        <v>47.098173733000003</v>
      </c>
      <c r="S14" s="7">
        <f t="shared" si="7"/>
        <v>2.901826266999997</v>
      </c>
      <c r="T14" s="7">
        <f t="shared" si="26"/>
        <v>8.420595683851138</v>
      </c>
      <c r="U14" s="7">
        <f t="shared" si="36"/>
        <v>46.878538986400002</v>
      </c>
      <c r="V14" s="7">
        <f t="shared" si="8"/>
        <v>3.1214610135999976</v>
      </c>
      <c r="W14" s="7">
        <f t="shared" si="27"/>
        <v>9.7435188594247251</v>
      </c>
      <c r="X14" s="7">
        <f t="shared" si="28"/>
        <v>46.792846328799996</v>
      </c>
      <c r="Y14" s="7">
        <f t="shared" si="9"/>
        <v>3.2071536712000039</v>
      </c>
      <c r="Z14" s="7">
        <f t="shared" si="29"/>
        <v>10.285834670691663</v>
      </c>
      <c r="AA14" s="7">
        <f t="shared" si="30"/>
        <v>46.509521406400005</v>
      </c>
      <c r="AB14" s="7">
        <f t="shared" si="10"/>
        <v>3.4904785935999953</v>
      </c>
      <c r="AC14" s="7">
        <f t="shared" si="31"/>
        <v>12.183440812379802</v>
      </c>
      <c r="AD14" s="7">
        <f t="shared" si="32"/>
        <v>46.277716915399999</v>
      </c>
      <c r="AE14" s="7">
        <f t="shared" si="11"/>
        <v>3.7222830846000008</v>
      </c>
      <c r="AF14" s="7">
        <f t="shared" si="33"/>
        <v>13.855391361899297</v>
      </c>
      <c r="AG14" s="7">
        <f t="shared" si="37"/>
        <v>46</v>
      </c>
      <c r="AH14" s="7">
        <f t="shared" si="12"/>
        <v>4</v>
      </c>
      <c r="AI14" s="7">
        <f t="shared" si="34"/>
        <v>16</v>
      </c>
      <c r="AJ14" s="7"/>
      <c r="AK14" s="48">
        <v>12</v>
      </c>
      <c r="AL14" s="49">
        <v>50</v>
      </c>
      <c r="AM14" s="50">
        <f t="shared" si="0"/>
        <v>3.4306959633151521</v>
      </c>
      <c r="AN14" s="50">
        <f t="shared" si="13"/>
        <v>53.430695963315152</v>
      </c>
      <c r="AO14" s="26">
        <f t="shared" si="14"/>
        <v>46.569304036684848</v>
      </c>
      <c r="AP14" s="25">
        <f t="shared" si="1"/>
        <v>3.4306959633151521</v>
      </c>
      <c r="AQ14" s="25">
        <f t="shared" si="15"/>
        <v>2.6073289321195157</v>
      </c>
      <c r="AR14" s="1"/>
    </row>
    <row r="15" spans="1:45" x14ac:dyDescent="0.25">
      <c r="A15" s="4">
        <v>13</v>
      </c>
      <c r="B15" s="5">
        <v>52</v>
      </c>
      <c r="C15" s="5">
        <f t="shared" si="16"/>
        <v>48.878369711421811</v>
      </c>
      <c r="D15" s="5">
        <f t="shared" si="2"/>
        <v>3.1216302885781886</v>
      </c>
      <c r="E15" s="5">
        <f t="shared" si="3"/>
        <v>9.7445756585687455</v>
      </c>
      <c r="F15" s="13">
        <f t="shared" si="35"/>
        <v>48.179041447460008</v>
      </c>
      <c r="G15" s="7">
        <f t="shared" si="17"/>
        <v>3.8209585525399916</v>
      </c>
      <c r="H15" s="7">
        <f t="shared" si="18"/>
        <v>14.599724260228507</v>
      </c>
      <c r="I15" s="13">
        <f t="shared" si="19"/>
        <v>47.625252577280008</v>
      </c>
      <c r="J15" s="7">
        <f t="shared" si="4"/>
        <v>4.3747474227199916</v>
      </c>
      <c r="K15" s="7">
        <f t="shared" si="20"/>
        <v>19.13841501259521</v>
      </c>
      <c r="L15" s="7">
        <f t="shared" si="21"/>
        <v>47.690951995519995</v>
      </c>
      <c r="M15" s="7">
        <f t="shared" si="5"/>
        <v>4.3090480044800046</v>
      </c>
      <c r="N15" s="7">
        <f t="shared" si="22"/>
        <v>18.567894704913108</v>
      </c>
      <c r="O15" s="7">
        <f t="shared" si="23"/>
        <v>48.786027631640003</v>
      </c>
      <c r="P15" s="7">
        <f t="shared" si="6"/>
        <v>3.2139723683599968</v>
      </c>
      <c r="Q15" s="7">
        <f t="shared" si="24"/>
        <v>10.329618384581567</v>
      </c>
      <c r="R15" s="7">
        <f t="shared" si="25"/>
        <v>48.988356359700006</v>
      </c>
      <c r="S15" s="7">
        <f t="shared" si="7"/>
        <v>3.0116436402999938</v>
      </c>
      <c r="T15" s="7">
        <f t="shared" si="26"/>
        <v>9.0699974161593975</v>
      </c>
      <c r="U15" s="7">
        <f t="shared" si="36"/>
        <v>49.190685087760002</v>
      </c>
      <c r="V15" s="7">
        <f t="shared" si="8"/>
        <v>2.8093149122399979</v>
      </c>
      <c r="W15" s="7">
        <f t="shared" si="27"/>
        <v>7.8922502761340265</v>
      </c>
      <c r="X15" s="7">
        <f t="shared" si="28"/>
        <v>49.063561695920001</v>
      </c>
      <c r="Y15" s="7">
        <f t="shared" si="9"/>
        <v>2.9364383040799993</v>
      </c>
      <c r="Z15" s="7">
        <f t="shared" si="29"/>
        <v>8.6226699136682221</v>
      </c>
      <c r="AA15" s="7">
        <f t="shared" si="30"/>
        <v>49.358569265759996</v>
      </c>
      <c r="AB15" s="7">
        <f t="shared" si="10"/>
        <v>2.6414307342400036</v>
      </c>
      <c r="AC15" s="7">
        <f t="shared" si="31"/>
        <v>6.9771563237876846</v>
      </c>
      <c r="AD15" s="7">
        <f t="shared" si="32"/>
        <v>49.627771691539998</v>
      </c>
      <c r="AE15" s="7">
        <f t="shared" si="11"/>
        <v>2.3722283084600022</v>
      </c>
      <c r="AF15" s="7">
        <f t="shared" si="33"/>
        <v>5.6274671474590034</v>
      </c>
      <c r="AG15" s="7">
        <f t="shared" si="37"/>
        <v>50</v>
      </c>
      <c r="AH15" s="7">
        <f t="shared" si="12"/>
        <v>2</v>
      </c>
      <c r="AI15" s="7">
        <f t="shared" si="34"/>
        <v>4</v>
      </c>
      <c r="AJ15" s="7"/>
      <c r="AK15" s="48">
        <v>13</v>
      </c>
      <c r="AL15" s="49">
        <v>52</v>
      </c>
      <c r="AM15" s="50">
        <f t="shared" si="0"/>
        <v>0.82336703119563737</v>
      </c>
      <c r="AN15" s="50">
        <f t="shared" si="13"/>
        <v>52.823367031195637</v>
      </c>
      <c r="AO15" s="26">
        <f t="shared" si="14"/>
        <v>49.176632968804363</v>
      </c>
      <c r="AP15" s="25">
        <f t="shared" si="1"/>
        <v>2.8233670311956374</v>
      </c>
      <c r="AQ15" s="25">
        <f t="shared" si="15"/>
        <v>2.1457589437086844</v>
      </c>
      <c r="AR15" s="1"/>
    </row>
    <row r="16" spans="1:45" x14ac:dyDescent="0.25">
      <c r="A16" s="4">
        <v>14</v>
      </c>
      <c r="B16" s="5">
        <v>52.5</v>
      </c>
      <c r="C16" s="5">
        <f t="shared" si="16"/>
        <v>49.034451225850717</v>
      </c>
      <c r="D16" s="5">
        <f t="shared" si="2"/>
        <v>3.4655487741492834</v>
      </c>
      <c r="E16" s="5">
        <f t="shared" si="3"/>
        <v>12.010028306007602</v>
      </c>
      <c r="F16" s="13">
        <f t="shared" si="35"/>
        <v>48.561137302714009</v>
      </c>
      <c r="G16" s="7">
        <f t="shared" si="17"/>
        <v>3.938862697285991</v>
      </c>
      <c r="H16" s="7">
        <f t="shared" si="18"/>
        <v>15.514639348071073</v>
      </c>
      <c r="I16" s="13">
        <f t="shared" si="19"/>
        <v>48.500202061824005</v>
      </c>
      <c r="J16" s="7">
        <f t="shared" si="4"/>
        <v>3.9997979381759947</v>
      </c>
      <c r="K16" s="7">
        <f t="shared" si="20"/>
        <v>15.998383546236939</v>
      </c>
      <c r="L16" s="7">
        <f t="shared" si="21"/>
        <v>48.983666396863995</v>
      </c>
      <c r="M16" s="7">
        <f t="shared" si="5"/>
        <v>3.5163336031360046</v>
      </c>
      <c r="N16" s="7">
        <f t="shared" si="22"/>
        <v>12.364602008543438</v>
      </c>
      <c r="O16" s="7">
        <f t="shared" si="23"/>
        <v>49.707424868476004</v>
      </c>
      <c r="P16" s="7">
        <f t="shared" si="6"/>
        <v>2.7925751315239964</v>
      </c>
      <c r="Q16" s="7">
        <f t="shared" si="24"/>
        <v>7.7984758652062656</v>
      </c>
      <c r="R16" s="7">
        <f t="shared" si="25"/>
        <v>50.089520723730004</v>
      </c>
      <c r="S16" s="7">
        <f t="shared" si="7"/>
        <v>2.4104792762699958</v>
      </c>
      <c r="T16" s="7">
        <f t="shared" si="26"/>
        <v>5.8104103413271231</v>
      </c>
      <c r="U16" s="7">
        <f t="shared" si="36"/>
        <v>50.471616578984005</v>
      </c>
      <c r="V16" s="7">
        <f t="shared" si="8"/>
        <v>2.0283834210159952</v>
      </c>
      <c r="W16" s="7">
        <f t="shared" si="27"/>
        <v>4.1143393026525521</v>
      </c>
      <c r="X16" s="7">
        <f t="shared" si="28"/>
        <v>51.157205526327999</v>
      </c>
      <c r="Y16" s="7">
        <f t="shared" si="9"/>
        <v>1.3427944736720008</v>
      </c>
      <c r="Z16" s="7">
        <f t="shared" si="29"/>
        <v>1.8030969985240657</v>
      </c>
      <c r="AA16" s="7">
        <f t="shared" si="30"/>
        <v>51.412712339184004</v>
      </c>
      <c r="AB16" s="7">
        <f t="shared" si="10"/>
        <v>1.0872876608159956</v>
      </c>
      <c r="AC16" s="7">
        <f t="shared" si="31"/>
        <v>1.1821944573627194</v>
      </c>
      <c r="AD16" s="7">
        <f t="shared" si="32"/>
        <v>51.762777169154006</v>
      </c>
      <c r="AE16" s="7">
        <f t="shared" si="11"/>
        <v>0.73722283084599383</v>
      </c>
      <c r="AF16" s="7">
        <f t="shared" si="33"/>
        <v>0.54349750232058081</v>
      </c>
      <c r="AG16" s="7">
        <f t="shared" si="37"/>
        <v>52</v>
      </c>
      <c r="AH16" s="7">
        <f t="shared" si="12"/>
        <v>0.5</v>
      </c>
      <c r="AI16" s="7">
        <f t="shared" si="34"/>
        <v>0.25</v>
      </c>
      <c r="AJ16" s="7"/>
      <c r="AK16" s="48">
        <v>14</v>
      </c>
      <c r="AL16" s="49">
        <v>52.5</v>
      </c>
      <c r="AM16" s="50">
        <f t="shared" si="0"/>
        <v>-1.3223919125130479</v>
      </c>
      <c r="AN16" s="50">
        <f t="shared" si="13"/>
        <v>51.177608087486952</v>
      </c>
      <c r="AO16" s="26">
        <f t="shared" si="14"/>
        <v>51.322391912513048</v>
      </c>
      <c r="AP16" s="25">
        <f t="shared" si="1"/>
        <v>1.1776080874869521</v>
      </c>
      <c r="AQ16" s="25">
        <f t="shared" si="15"/>
        <v>0.89498214649008356</v>
      </c>
      <c r="AR16" s="1"/>
    </row>
    <row r="17" spans="1:44" x14ac:dyDescent="0.25">
      <c r="A17" s="4">
        <v>15</v>
      </c>
      <c r="B17" s="5">
        <v>51</v>
      </c>
      <c r="C17" s="5">
        <f t="shared" si="16"/>
        <v>49.207728664558175</v>
      </c>
      <c r="D17" s="5">
        <f t="shared" si="2"/>
        <v>1.7922713354418249</v>
      </c>
      <c r="E17" s="5">
        <f t="shared" si="3"/>
        <v>3.2122365398464225</v>
      </c>
      <c r="F17" s="13">
        <f t="shared" si="35"/>
        <v>48.955023572442606</v>
      </c>
      <c r="G17" s="7">
        <f t="shared" si="17"/>
        <v>2.0449764275573941</v>
      </c>
      <c r="H17" s="7">
        <f t="shared" si="18"/>
        <v>4.1819285892654019</v>
      </c>
      <c r="I17" s="13">
        <f t="shared" si="19"/>
        <v>49.300161649459206</v>
      </c>
      <c r="J17" s="7">
        <f t="shared" si="4"/>
        <v>1.6998383505407944</v>
      </c>
      <c r="K17" s="7">
        <f t="shared" si="20"/>
        <v>2.8894504179692486</v>
      </c>
      <c r="L17" s="7">
        <f t="shared" si="21"/>
        <v>50.038566477804792</v>
      </c>
      <c r="M17" s="7">
        <f t="shared" si="5"/>
        <v>0.9614335221952075</v>
      </c>
      <c r="N17" s="7">
        <f t="shared" si="22"/>
        <v>0.9243544176006826</v>
      </c>
      <c r="O17" s="7">
        <f t="shared" si="23"/>
        <v>50.136682381628404</v>
      </c>
      <c r="P17" s="7">
        <f t="shared" si="6"/>
        <v>0.86331761837159604</v>
      </c>
      <c r="Q17" s="7">
        <f t="shared" si="24"/>
        <v>0.74531731019080472</v>
      </c>
      <c r="R17" s="7">
        <f t="shared" si="25"/>
        <v>50.530568651357001</v>
      </c>
      <c r="S17" s="7">
        <f t="shared" si="7"/>
        <v>0.46943134864299907</v>
      </c>
      <c r="T17" s="7">
        <f t="shared" si="26"/>
        <v>0.22036579108878496</v>
      </c>
      <c r="U17" s="7">
        <f t="shared" si="36"/>
        <v>50.924454921085605</v>
      </c>
      <c r="V17" s="7">
        <f t="shared" si="8"/>
        <v>7.5545078914394992E-2</v>
      </c>
      <c r="W17" s="7">
        <f t="shared" si="27"/>
        <v>5.7070589481821666E-3</v>
      </c>
      <c r="X17" s="7">
        <f t="shared" si="28"/>
        <v>51.891484973695199</v>
      </c>
      <c r="Y17" s="7">
        <f t="shared" si="9"/>
        <v>-0.8914849736951993</v>
      </c>
      <c r="Z17" s="7">
        <f t="shared" si="29"/>
        <v>0.79474545832433019</v>
      </c>
      <c r="AA17" s="7">
        <f t="shared" si="30"/>
        <v>52.231441105265603</v>
      </c>
      <c r="AB17" s="7">
        <f t="shared" si="10"/>
        <v>-1.2314411052656027</v>
      </c>
      <c r="AC17" s="7">
        <f t="shared" si="31"/>
        <v>1.5164471957377692</v>
      </c>
      <c r="AD17" s="7">
        <f t="shared" si="32"/>
        <v>52.426277716915401</v>
      </c>
      <c r="AE17" s="7">
        <f t="shared" si="11"/>
        <v>-1.4262777169154006</v>
      </c>
      <c r="AF17" s="7">
        <f t="shared" si="33"/>
        <v>2.0342681257694077</v>
      </c>
      <c r="AG17" s="7">
        <f t="shared" si="37"/>
        <v>52.5</v>
      </c>
      <c r="AH17" s="7">
        <f t="shared" si="12"/>
        <v>-1.5</v>
      </c>
      <c r="AI17" s="7">
        <f t="shared" si="34"/>
        <v>2.25</v>
      </c>
      <c r="AJ17" s="7"/>
      <c r="AK17" s="48">
        <v>15</v>
      </c>
      <c r="AL17" s="49">
        <v>51</v>
      </c>
      <c r="AM17" s="50">
        <f t="shared" si="0"/>
        <v>-2.2173740590031272</v>
      </c>
      <c r="AN17" s="50">
        <f t="shared" si="13"/>
        <v>48.782625940996873</v>
      </c>
      <c r="AO17" s="26">
        <f t="shared" si="14"/>
        <v>52.217374059003127</v>
      </c>
      <c r="AP17" s="25">
        <f t="shared" si="1"/>
        <v>-1.2173740590031272</v>
      </c>
      <c r="AQ17" s="25">
        <f t="shared" si="15"/>
        <v>-0.92520428484237671</v>
      </c>
      <c r="AR17" s="1"/>
    </row>
    <row r="18" spans="1:44" x14ac:dyDescent="0.25">
      <c r="A18" s="4">
        <v>16</v>
      </c>
      <c r="B18" s="5">
        <v>52</v>
      </c>
      <c r="C18" s="5">
        <f t="shared" si="16"/>
        <v>49.297342231330262</v>
      </c>
      <c r="D18" s="5">
        <f t="shared" si="2"/>
        <v>2.7026577686697379</v>
      </c>
      <c r="E18" s="5">
        <f t="shared" si="3"/>
        <v>7.3043590145508865</v>
      </c>
      <c r="F18" s="13">
        <f t="shared" si="35"/>
        <v>49.159521215198346</v>
      </c>
      <c r="G18" s="7">
        <f t="shared" si="17"/>
        <v>2.8404787848016539</v>
      </c>
      <c r="H18" s="7">
        <f t="shared" si="18"/>
        <v>8.06831972690828</v>
      </c>
      <c r="I18" s="13">
        <f t="shared" si="19"/>
        <v>49.640129319567372</v>
      </c>
      <c r="J18" s="7">
        <f t="shared" si="4"/>
        <v>2.3598706804326284</v>
      </c>
      <c r="K18" s="7">
        <f t="shared" si="20"/>
        <v>5.5689896283655562</v>
      </c>
      <c r="L18" s="7">
        <f t="shared" si="21"/>
        <v>50.326996534463348</v>
      </c>
      <c r="M18" s="7">
        <f t="shared" si="5"/>
        <v>1.6730034655366524</v>
      </c>
      <c r="N18" s="7">
        <f t="shared" si="22"/>
        <v>2.7989405956976485</v>
      </c>
      <c r="O18" s="7">
        <f t="shared" si="23"/>
        <v>49.773014143465559</v>
      </c>
      <c r="P18" s="7">
        <f t="shared" si="6"/>
        <v>2.2269858565344407</v>
      </c>
      <c r="Q18" s="7">
        <f t="shared" si="24"/>
        <v>4.9594660052044368</v>
      </c>
      <c r="R18" s="7">
        <f t="shared" si="25"/>
        <v>49.977511786221299</v>
      </c>
      <c r="S18" s="7">
        <f t="shared" si="7"/>
        <v>2.0224882137787006</v>
      </c>
      <c r="T18" s="7">
        <f t="shared" si="26"/>
        <v>4.0904585748737592</v>
      </c>
      <c r="U18" s="7">
        <f t="shared" si="36"/>
        <v>50.18200942897704</v>
      </c>
      <c r="V18" s="7">
        <f t="shared" si="8"/>
        <v>1.8179905710229605</v>
      </c>
      <c r="W18" s="7">
        <f t="shared" si="27"/>
        <v>3.3050897163283897</v>
      </c>
      <c r="X18" s="7">
        <f t="shared" si="28"/>
        <v>50.977336476325675</v>
      </c>
      <c r="Y18" s="7">
        <f t="shared" si="9"/>
        <v>1.0226635236743249</v>
      </c>
      <c r="Z18" s="7">
        <f t="shared" si="29"/>
        <v>1.0458406826539866</v>
      </c>
      <c r="AA18" s="7">
        <f t="shared" si="30"/>
        <v>51.178296994739043</v>
      </c>
      <c r="AB18" s="7">
        <f t="shared" si="10"/>
        <v>0.8217030052609573</v>
      </c>
      <c r="AC18" s="7">
        <f t="shared" si="31"/>
        <v>0.67519582885488882</v>
      </c>
      <c r="AD18" s="7">
        <f t="shared" si="32"/>
        <v>51.142627771691537</v>
      </c>
      <c r="AE18" s="7">
        <f t="shared" si="11"/>
        <v>0.85737222830846349</v>
      </c>
      <c r="AF18" s="7">
        <f t="shared" si="33"/>
        <v>0.7350871378746201</v>
      </c>
      <c r="AG18" s="7">
        <f t="shared" si="37"/>
        <v>51</v>
      </c>
      <c r="AH18" s="7">
        <f t="shared" si="12"/>
        <v>1</v>
      </c>
      <c r="AI18" s="7">
        <f t="shared" si="34"/>
        <v>1</v>
      </c>
      <c r="AJ18" s="7"/>
      <c r="AK18" s="48">
        <v>16</v>
      </c>
      <c r="AL18" s="49">
        <v>52</v>
      </c>
      <c r="AM18" s="50">
        <f t="shared" si="0"/>
        <v>-1.2921697741607474</v>
      </c>
      <c r="AN18" s="50">
        <f t="shared" si="13"/>
        <v>50.707830225839253</v>
      </c>
      <c r="AO18" s="26">
        <f t="shared" si="14"/>
        <v>51.292169774160747</v>
      </c>
      <c r="AP18" s="25">
        <f t="shared" si="1"/>
        <v>0.70783022583925259</v>
      </c>
      <c r="AQ18" s="25">
        <f t="shared" si="15"/>
        <v>0.53795097163783201</v>
      </c>
      <c r="AR18" s="1"/>
    </row>
    <row r="19" spans="1:44" x14ac:dyDescent="0.25">
      <c r="A19" s="4">
        <v>17</v>
      </c>
      <c r="B19" s="5">
        <v>50</v>
      </c>
      <c r="C19" s="5">
        <f t="shared" si="16"/>
        <v>49.432475119763751</v>
      </c>
      <c r="D19" s="5">
        <f t="shared" si="2"/>
        <v>0.56752488023624892</v>
      </c>
      <c r="E19" s="5">
        <f t="shared" si="3"/>
        <v>0.32208448968716868</v>
      </c>
      <c r="F19" s="13">
        <f t="shared" si="35"/>
        <v>49.443569093678512</v>
      </c>
      <c r="G19" s="7">
        <f t="shared" si="17"/>
        <v>0.55643090632148784</v>
      </c>
      <c r="H19" s="7">
        <f t="shared" si="18"/>
        <v>0.30961535350975239</v>
      </c>
      <c r="I19" s="13">
        <f t="shared" si="19"/>
        <v>50.112103455653902</v>
      </c>
      <c r="J19" s="7">
        <f t="shared" si="4"/>
        <v>-0.11210345565390156</v>
      </c>
      <c r="K19" s="7">
        <f t="shared" si="20"/>
        <v>1.2567184769546274E-2</v>
      </c>
      <c r="L19" s="7">
        <f t="shared" si="21"/>
        <v>50.828897574124341</v>
      </c>
      <c r="M19" s="7">
        <f t="shared" si="5"/>
        <v>-0.82889757412434051</v>
      </c>
      <c r="N19" s="7">
        <f t="shared" si="22"/>
        <v>0.68707118838921655</v>
      </c>
      <c r="O19" s="7">
        <f t="shared" si="23"/>
        <v>50.295712729119003</v>
      </c>
      <c r="P19" s="7">
        <f t="shared" si="6"/>
        <v>-0.29571272911900337</v>
      </c>
      <c r="Q19" s="7">
        <f t="shared" si="24"/>
        <v>8.7446018163009065E-2</v>
      </c>
      <c r="R19" s="7">
        <f t="shared" si="25"/>
        <v>50.579760607599169</v>
      </c>
      <c r="S19" s="7">
        <f t="shared" si="7"/>
        <v>-0.57976060759916948</v>
      </c>
      <c r="T19" s="7">
        <f t="shared" si="26"/>
        <v>0.33612236212375818</v>
      </c>
      <c r="U19" s="7">
        <f t="shared" si="36"/>
        <v>50.863808486079336</v>
      </c>
      <c r="V19" s="7">
        <f t="shared" si="8"/>
        <v>-0.86380848607933558</v>
      </c>
      <c r="W19" s="7">
        <f t="shared" si="27"/>
        <v>0.74616510062267372</v>
      </c>
      <c r="X19" s="7">
        <f t="shared" si="28"/>
        <v>51.454602828693112</v>
      </c>
      <c r="Y19" s="7">
        <f t="shared" si="9"/>
        <v>-1.4546028286931119</v>
      </c>
      <c r="Z19" s="7">
        <f t="shared" si="29"/>
        <v>2.1158693892420026</v>
      </c>
      <c r="AA19" s="7">
        <f t="shared" si="30"/>
        <v>51.795467295265141</v>
      </c>
      <c r="AB19" s="7">
        <f t="shared" si="10"/>
        <v>-1.7954672952651407</v>
      </c>
      <c r="AC19" s="7">
        <f t="shared" si="31"/>
        <v>3.2237028083667201</v>
      </c>
      <c r="AD19" s="7">
        <f t="shared" si="32"/>
        <v>51.914262777169156</v>
      </c>
      <c r="AE19" s="7">
        <f t="shared" si="11"/>
        <v>-1.9142627771691565</v>
      </c>
      <c r="AF19" s="7">
        <f t="shared" si="33"/>
        <v>3.6644019800553718</v>
      </c>
      <c r="AG19" s="7">
        <f t="shared" si="37"/>
        <v>52</v>
      </c>
      <c r="AH19" s="7">
        <f t="shared" si="12"/>
        <v>-2</v>
      </c>
      <c r="AI19" s="7">
        <f t="shared" si="34"/>
        <v>4</v>
      </c>
      <c r="AJ19" s="7"/>
      <c r="AK19" s="48">
        <v>17</v>
      </c>
      <c r="AL19" s="49">
        <v>50</v>
      </c>
      <c r="AM19" s="50">
        <f t="shared" si="0"/>
        <v>-1.8301207457985811</v>
      </c>
      <c r="AN19" s="50">
        <f t="shared" si="13"/>
        <v>48.169879254201419</v>
      </c>
      <c r="AO19" s="26">
        <f t="shared" si="14"/>
        <v>51.830120745798581</v>
      </c>
      <c r="AP19" s="25">
        <f t="shared" si="1"/>
        <v>-1.8301207457985811</v>
      </c>
      <c r="AQ19" s="25">
        <f t="shared" si="15"/>
        <v>-1.3908917668069216</v>
      </c>
      <c r="AR19" s="1"/>
    </row>
    <row r="20" spans="1:44" x14ac:dyDescent="0.25">
      <c r="A20" s="4">
        <v>18</v>
      </c>
      <c r="B20" s="5">
        <v>49</v>
      </c>
      <c r="C20" s="5">
        <f t="shared" si="16"/>
        <v>49.460851363775561</v>
      </c>
      <c r="D20" s="5">
        <f t="shared" si="2"/>
        <v>-0.46085136377556069</v>
      </c>
      <c r="E20" s="5">
        <f t="shared" si="3"/>
        <v>0.21238397949379417</v>
      </c>
      <c r="F20" s="13">
        <f t="shared" si="35"/>
        <v>49.499212184310664</v>
      </c>
      <c r="G20" s="7">
        <f t="shared" si="17"/>
        <v>-0.4992121843106645</v>
      </c>
      <c r="H20" s="7">
        <f t="shared" si="18"/>
        <v>0.24921280496422485</v>
      </c>
      <c r="I20" s="13">
        <f t="shared" si="19"/>
        <v>50.089682764523126</v>
      </c>
      <c r="J20" s="7">
        <f t="shared" si="4"/>
        <v>-1.0896827645231255</v>
      </c>
      <c r="K20" s="7">
        <f t="shared" si="20"/>
        <v>1.1874085272987613</v>
      </c>
      <c r="L20" s="7">
        <f t="shared" si="21"/>
        <v>50.580228301887033</v>
      </c>
      <c r="M20" s="7">
        <f t="shared" si="5"/>
        <v>-1.5802283018870327</v>
      </c>
      <c r="N20" s="7">
        <f t="shared" si="22"/>
        <v>2.497121486084775</v>
      </c>
      <c r="O20" s="7">
        <f t="shared" si="23"/>
        <v>49.666141456207107</v>
      </c>
      <c r="P20" s="7">
        <f t="shared" si="6"/>
        <v>-0.6661414562071073</v>
      </c>
      <c r="Q20" s="7">
        <f t="shared" si="24"/>
        <v>0.44374443967772542</v>
      </c>
      <c r="R20" s="7">
        <f t="shared" si="25"/>
        <v>49.72178454683926</v>
      </c>
      <c r="S20" s="7">
        <f t="shared" si="7"/>
        <v>-0.72178454683925963</v>
      </c>
      <c r="T20" s="7">
        <f t="shared" si="26"/>
        <v>0.52097293205595541</v>
      </c>
      <c r="U20" s="7">
        <f t="shared" si="36"/>
        <v>49.777427637471405</v>
      </c>
      <c r="V20" s="7">
        <f t="shared" si="8"/>
        <v>-0.77742763747140486</v>
      </c>
      <c r="W20" s="7">
        <f t="shared" si="27"/>
        <v>0.60439373150437015</v>
      </c>
      <c r="X20" s="7">
        <f t="shared" si="28"/>
        <v>50.259142545823799</v>
      </c>
      <c r="Y20" s="7">
        <f t="shared" si="9"/>
        <v>-1.2591425458237993</v>
      </c>
      <c r="Z20" s="7">
        <f t="shared" si="29"/>
        <v>1.5854399507036383</v>
      </c>
      <c r="AA20" s="7">
        <f t="shared" si="30"/>
        <v>50.290920565738624</v>
      </c>
      <c r="AB20" s="7">
        <f t="shared" si="10"/>
        <v>-1.2909205657386238</v>
      </c>
      <c r="AC20" s="7">
        <f t="shared" si="31"/>
        <v>1.6664759070469286</v>
      </c>
      <c r="AD20" s="7">
        <f t="shared" si="32"/>
        <v>50.191426277716914</v>
      </c>
      <c r="AE20" s="7">
        <f t="shared" si="11"/>
        <v>-1.1914262777169142</v>
      </c>
      <c r="AF20" s="7">
        <f t="shared" si="33"/>
        <v>1.4194965752343816</v>
      </c>
      <c r="AG20" s="7">
        <f t="shared" si="37"/>
        <v>50</v>
      </c>
      <c r="AH20" s="7">
        <f t="shared" si="12"/>
        <v>-1</v>
      </c>
      <c r="AI20" s="7">
        <f t="shared" si="34"/>
        <v>1</v>
      </c>
      <c r="AJ20" s="7"/>
      <c r="AK20" s="48">
        <v>18</v>
      </c>
      <c r="AL20" s="49">
        <v>49</v>
      </c>
      <c r="AM20" s="50">
        <f t="shared" si="0"/>
        <v>-0.43922897899165747</v>
      </c>
      <c r="AN20" s="50">
        <f t="shared" si="13"/>
        <v>48.560771021008343</v>
      </c>
      <c r="AO20" s="26">
        <f t="shared" si="14"/>
        <v>50.439228978991657</v>
      </c>
      <c r="AP20" s="25">
        <f t="shared" si="1"/>
        <v>-1.4392289789916575</v>
      </c>
      <c r="AQ20" s="25">
        <f t="shared" si="15"/>
        <v>-1.0938140240336598</v>
      </c>
      <c r="AR20" s="1"/>
    </row>
    <row r="21" spans="1:44" x14ac:dyDescent="0.25">
      <c r="A21" s="4">
        <v>19</v>
      </c>
      <c r="B21" s="5">
        <v>54</v>
      </c>
      <c r="C21" s="5">
        <f t="shared" si="16"/>
        <v>49.437808795586783</v>
      </c>
      <c r="D21" s="5">
        <f t="shared" si="2"/>
        <v>4.5621912044132173</v>
      </c>
      <c r="E21" s="5">
        <f t="shared" si="3"/>
        <v>20.813588585625322</v>
      </c>
      <c r="F21" s="13">
        <f t="shared" si="35"/>
        <v>49.449290965879598</v>
      </c>
      <c r="G21" s="7">
        <f t="shared" si="17"/>
        <v>4.550709034120402</v>
      </c>
      <c r="H21" s="7">
        <f t="shared" si="18"/>
        <v>20.708952713225042</v>
      </c>
      <c r="I21" s="13">
        <f t="shared" si="19"/>
        <v>49.8717462116185</v>
      </c>
      <c r="J21" s="7">
        <f t="shared" si="4"/>
        <v>4.1282537883814996</v>
      </c>
      <c r="K21" s="7">
        <f t="shared" si="20"/>
        <v>17.042479341286203</v>
      </c>
      <c r="L21" s="7">
        <f t="shared" si="21"/>
        <v>50.106159811320921</v>
      </c>
      <c r="M21" s="7">
        <f t="shared" si="5"/>
        <v>3.8938401886790786</v>
      </c>
      <c r="N21" s="7">
        <f t="shared" si="22"/>
        <v>15.161991414972322</v>
      </c>
      <c r="O21" s="7">
        <f t="shared" si="23"/>
        <v>49.299527310586399</v>
      </c>
      <c r="P21" s="7">
        <f t="shared" si="6"/>
        <v>4.7004726894136013</v>
      </c>
      <c r="Q21" s="7">
        <f t="shared" si="24"/>
        <v>22.094443503923134</v>
      </c>
      <c r="R21" s="7">
        <f t="shared" si="25"/>
        <v>49.249606092155332</v>
      </c>
      <c r="S21" s="7">
        <f t="shared" si="7"/>
        <v>4.7503939078446678</v>
      </c>
      <c r="T21" s="7">
        <f t="shared" si="26"/>
        <v>22.566242279687735</v>
      </c>
      <c r="U21" s="7">
        <f t="shared" si="36"/>
        <v>49.199684873724266</v>
      </c>
      <c r="V21" s="7">
        <f t="shared" si="8"/>
        <v>4.8003151262757342</v>
      </c>
      <c r="W21" s="7">
        <f t="shared" si="27"/>
        <v>23.043025311551617</v>
      </c>
      <c r="X21" s="7">
        <f t="shared" si="28"/>
        <v>49.233228291241417</v>
      </c>
      <c r="Y21" s="7">
        <f t="shared" si="9"/>
        <v>4.7667717087585828</v>
      </c>
      <c r="Z21" s="7">
        <f t="shared" si="29"/>
        <v>22.72211252342122</v>
      </c>
      <c r="AA21" s="7">
        <f t="shared" si="30"/>
        <v>49.251828509164767</v>
      </c>
      <c r="AB21" s="7">
        <f t="shared" si="10"/>
        <v>4.748171490835233</v>
      </c>
      <c r="AC21" s="7">
        <f t="shared" si="31"/>
        <v>22.545132506380479</v>
      </c>
      <c r="AD21" s="7">
        <f t="shared" si="32"/>
        <v>49.119142627771694</v>
      </c>
      <c r="AE21" s="7">
        <f t="shared" si="11"/>
        <v>4.8808573722283057</v>
      </c>
      <c r="AF21" s="7">
        <f t="shared" si="33"/>
        <v>23.822768688035403</v>
      </c>
      <c r="AG21" s="7">
        <f t="shared" si="37"/>
        <v>49</v>
      </c>
      <c r="AH21" s="7">
        <f t="shared" si="12"/>
        <v>5</v>
      </c>
      <c r="AI21" s="7">
        <f t="shared" si="34"/>
        <v>25</v>
      </c>
      <c r="AJ21" s="7"/>
      <c r="AK21" s="48">
        <v>19</v>
      </c>
      <c r="AL21" s="49">
        <v>54</v>
      </c>
      <c r="AM21" s="50">
        <f t="shared" si="0"/>
        <v>0.65458504504199766</v>
      </c>
      <c r="AN21" s="50">
        <f t="shared" si="13"/>
        <v>54.654585045041998</v>
      </c>
      <c r="AO21" s="26">
        <f t="shared" si="14"/>
        <v>49.345414954958002</v>
      </c>
      <c r="AP21" s="25">
        <f t="shared" si="1"/>
        <v>4.6545850450419977</v>
      </c>
      <c r="AQ21" s="25">
        <f t="shared" si="15"/>
        <v>3.5374846342319182</v>
      </c>
      <c r="AR21" s="1"/>
    </row>
    <row r="22" spans="1:44" x14ac:dyDescent="0.25">
      <c r="A22" s="4">
        <v>20</v>
      </c>
      <c r="B22" s="5">
        <v>51</v>
      </c>
      <c r="C22" s="5">
        <f t="shared" si="16"/>
        <v>49.665918355807442</v>
      </c>
      <c r="D22" s="5">
        <f t="shared" si="2"/>
        <v>1.3340816441925583</v>
      </c>
      <c r="E22" s="5">
        <f t="shared" si="3"/>
        <v>1.7797738333715196</v>
      </c>
      <c r="F22" s="13">
        <f t="shared" si="35"/>
        <v>49.904361869291641</v>
      </c>
      <c r="G22" s="7">
        <f t="shared" si="17"/>
        <v>1.0956381307083589</v>
      </c>
      <c r="H22" s="7">
        <f t="shared" si="18"/>
        <v>1.2004229134621069</v>
      </c>
      <c r="I22" s="13">
        <f t="shared" si="19"/>
        <v>50.6973969692948</v>
      </c>
      <c r="J22" s="7">
        <f t="shared" si="4"/>
        <v>0.30260303070519967</v>
      </c>
      <c r="K22" s="7">
        <f t="shared" si="20"/>
        <v>9.1568594191972011E-2</v>
      </c>
      <c r="L22" s="7">
        <f t="shared" si="21"/>
        <v>51.274311867924638</v>
      </c>
      <c r="M22" s="7">
        <f t="shared" si="5"/>
        <v>-0.27431186792463791</v>
      </c>
      <c r="N22" s="7">
        <f t="shared" si="22"/>
        <v>7.5247000884303986E-2</v>
      </c>
      <c r="O22" s="7">
        <f t="shared" si="23"/>
        <v>51.269574579527756</v>
      </c>
      <c r="P22" s="7">
        <f t="shared" si="6"/>
        <v>-0.26957457952775599</v>
      </c>
      <c r="Q22" s="7">
        <f t="shared" si="24"/>
        <v>7.2670453927566436E-2</v>
      </c>
      <c r="R22" s="7">
        <f t="shared" si="25"/>
        <v>51.724645482939799</v>
      </c>
      <c r="S22" s="7">
        <f t="shared" si="7"/>
        <v>-0.72464548293979902</v>
      </c>
      <c r="T22" s="7">
        <f t="shared" si="26"/>
        <v>0.52511107594505457</v>
      </c>
      <c r="U22" s="7">
        <f t="shared" si="36"/>
        <v>52.179716386351842</v>
      </c>
      <c r="V22" s="7">
        <f t="shared" si="8"/>
        <v>-1.1797163863518421</v>
      </c>
      <c r="W22" s="7">
        <f t="shared" si="27"/>
        <v>1.3917307522270488</v>
      </c>
      <c r="X22" s="7">
        <f t="shared" si="28"/>
        <v>52.559905462117278</v>
      </c>
      <c r="Y22" s="7">
        <f t="shared" si="9"/>
        <v>-1.5599054621172783</v>
      </c>
      <c r="Z22" s="7">
        <f t="shared" si="29"/>
        <v>2.4333050507433196</v>
      </c>
      <c r="AA22" s="7">
        <f t="shared" si="30"/>
        <v>53.046645658248288</v>
      </c>
      <c r="AB22" s="7">
        <f t="shared" si="10"/>
        <v>-2.0466456582482877</v>
      </c>
      <c r="AC22" s="7">
        <f t="shared" si="31"/>
        <v>4.1887584504265671</v>
      </c>
      <c r="AD22" s="7">
        <f t="shared" si="32"/>
        <v>53.511914262777168</v>
      </c>
      <c r="AE22" s="7">
        <f t="shared" si="11"/>
        <v>-2.511914262777168</v>
      </c>
      <c r="AF22" s="7">
        <f t="shared" si="33"/>
        <v>6.3097132635433635</v>
      </c>
      <c r="AG22" s="7">
        <f t="shared" si="37"/>
        <v>54</v>
      </c>
      <c r="AH22" s="7">
        <f t="shared" si="12"/>
        <v>-3</v>
      </c>
      <c r="AI22" s="7">
        <f t="shared" si="34"/>
        <v>9</v>
      </c>
      <c r="AJ22" s="7"/>
      <c r="AK22" s="48">
        <v>20</v>
      </c>
      <c r="AL22" s="49">
        <v>51</v>
      </c>
      <c r="AM22" s="50">
        <f t="shared" si="0"/>
        <v>-2.8828995891899183</v>
      </c>
      <c r="AN22" s="50">
        <f t="shared" si="13"/>
        <v>48.117100410810082</v>
      </c>
      <c r="AO22" s="26">
        <f t="shared" si="14"/>
        <v>52.882899589189918</v>
      </c>
      <c r="AP22" s="25">
        <f t="shared" si="1"/>
        <v>-1.8828995891899183</v>
      </c>
      <c r="AQ22" s="25">
        <f t="shared" si="15"/>
        <v>-1.431003687784338</v>
      </c>
      <c r="AR22" s="1"/>
    </row>
    <row r="23" spans="1:44" x14ac:dyDescent="0.25">
      <c r="A23" s="4">
        <v>21</v>
      </c>
      <c r="B23" s="5">
        <v>52</v>
      </c>
      <c r="C23" s="5">
        <f t="shared" si="16"/>
        <v>49.732622438017067</v>
      </c>
      <c r="D23" s="5">
        <f t="shared" si="2"/>
        <v>2.2673775619829328</v>
      </c>
      <c r="E23" s="5">
        <f t="shared" si="3"/>
        <v>5.1410010085836682</v>
      </c>
      <c r="F23" s="13">
        <f t="shared" si="35"/>
        <v>50.013925682362476</v>
      </c>
      <c r="G23" s="7">
        <f t="shared" si="17"/>
        <v>1.9860743176375237</v>
      </c>
      <c r="H23" s="7">
        <f t="shared" si="18"/>
        <v>3.9444911951793555</v>
      </c>
      <c r="I23" s="13">
        <f t="shared" si="19"/>
        <v>50.757917575435847</v>
      </c>
      <c r="J23" s="7">
        <f t="shared" si="4"/>
        <v>1.2420824245641526</v>
      </c>
      <c r="K23" s="7">
        <f t="shared" si="20"/>
        <v>1.5427687494111639</v>
      </c>
      <c r="L23" s="7">
        <f t="shared" si="21"/>
        <v>51.192018307547244</v>
      </c>
      <c r="M23" s="7">
        <f t="shared" si="5"/>
        <v>0.80798169245275631</v>
      </c>
      <c r="N23" s="7">
        <f t="shared" si="22"/>
        <v>0.65283441533882047</v>
      </c>
      <c r="O23" s="7">
        <f t="shared" si="23"/>
        <v>50.342617121574989</v>
      </c>
      <c r="P23" s="7">
        <f t="shared" si="6"/>
        <v>1.6573828784250111</v>
      </c>
      <c r="Q23" s="7">
        <f t="shared" si="24"/>
        <v>2.7469180056963749</v>
      </c>
      <c r="R23" s="7">
        <f t="shared" si="25"/>
        <v>50.452180934645824</v>
      </c>
      <c r="S23" s="7">
        <f t="shared" si="7"/>
        <v>1.5478190653541759</v>
      </c>
      <c r="T23" s="7">
        <f t="shared" si="26"/>
        <v>2.3957438590738747</v>
      </c>
      <c r="U23" s="7">
        <f t="shared" si="36"/>
        <v>50.561744747716659</v>
      </c>
      <c r="V23" s="7">
        <f t="shared" si="8"/>
        <v>1.4382552522833407</v>
      </c>
      <c r="W23" s="7">
        <f t="shared" si="27"/>
        <v>2.0685781707206159</v>
      </c>
      <c r="X23" s="7">
        <f t="shared" si="28"/>
        <v>51.353914915905548</v>
      </c>
      <c r="Y23" s="7">
        <f t="shared" si="9"/>
        <v>0.64608508409445164</v>
      </c>
      <c r="Z23" s="7">
        <f t="shared" si="29"/>
        <v>0.41742593588933463</v>
      </c>
      <c r="AA23" s="7">
        <f t="shared" si="30"/>
        <v>51.311981092423459</v>
      </c>
      <c r="AB23" s="7">
        <f t="shared" si="10"/>
        <v>0.68801890757654149</v>
      </c>
      <c r="AC23" s="7">
        <f t="shared" si="31"/>
        <v>0.47337001718281757</v>
      </c>
      <c r="AD23" s="7">
        <f t="shared" si="32"/>
        <v>51.251191426277714</v>
      </c>
      <c r="AE23" s="7">
        <f t="shared" si="11"/>
        <v>0.74880857372228604</v>
      </c>
      <c r="AF23" s="7">
        <f t="shared" si="33"/>
        <v>0.56071428008000423</v>
      </c>
      <c r="AG23" s="7">
        <f t="shared" si="37"/>
        <v>51</v>
      </c>
      <c r="AH23" s="7">
        <f t="shared" si="12"/>
        <v>1</v>
      </c>
      <c r="AI23" s="7">
        <f t="shared" si="34"/>
        <v>1</v>
      </c>
      <c r="AJ23" s="7"/>
      <c r="AK23" s="48">
        <v>21</v>
      </c>
      <c r="AL23" s="49">
        <v>52</v>
      </c>
      <c r="AM23" s="50">
        <f t="shared" si="0"/>
        <v>-1.4518959014055781</v>
      </c>
      <c r="AN23" s="50">
        <f t="shared" si="13"/>
        <v>50.548104098594422</v>
      </c>
      <c r="AO23" s="26">
        <f t="shared" si="14"/>
        <v>51.451895901405578</v>
      </c>
      <c r="AP23" s="25">
        <f t="shared" si="1"/>
        <v>0.54810409859442188</v>
      </c>
      <c r="AQ23" s="25">
        <f t="shared" si="15"/>
        <v>0.41655911493176062</v>
      </c>
      <c r="AR23" s="1"/>
    </row>
    <row r="24" spans="1:44" x14ac:dyDescent="0.25">
      <c r="A24" s="4">
        <v>22</v>
      </c>
      <c r="B24" s="5">
        <v>46</v>
      </c>
      <c r="C24" s="5">
        <f t="shared" si="16"/>
        <v>49.845991316116212</v>
      </c>
      <c r="D24" s="5">
        <f t="shared" si="2"/>
        <v>-3.845991316116212</v>
      </c>
      <c r="E24" s="5">
        <f t="shared" si="3"/>
        <v>14.791649203641313</v>
      </c>
      <c r="F24" s="13">
        <f t="shared" si="35"/>
        <v>50.212533114126231</v>
      </c>
      <c r="G24" s="7">
        <f t="shared" si="17"/>
        <v>-4.2125331141262308</v>
      </c>
      <c r="H24" s="7">
        <f t="shared" si="18"/>
        <v>17.745435237610039</v>
      </c>
      <c r="I24" s="13">
        <f t="shared" si="19"/>
        <v>51.006334060348678</v>
      </c>
      <c r="J24" s="7">
        <f t="shared" si="4"/>
        <v>-5.0063340603486779</v>
      </c>
      <c r="K24" s="7">
        <f t="shared" si="20"/>
        <v>25.063380723807281</v>
      </c>
      <c r="L24" s="7">
        <f t="shared" si="21"/>
        <v>51.434412815283068</v>
      </c>
      <c r="M24" s="7">
        <f t="shared" si="5"/>
        <v>-5.4344128152830677</v>
      </c>
      <c r="N24" s="7">
        <f t="shared" si="22"/>
        <v>29.532842646912837</v>
      </c>
      <c r="O24" s="7">
        <f t="shared" si="23"/>
        <v>50.808355409417487</v>
      </c>
      <c r="P24" s="7">
        <f t="shared" si="6"/>
        <v>-4.8083554094174872</v>
      </c>
      <c r="Q24" s="7">
        <f t="shared" si="24"/>
        <v>23.120281743274411</v>
      </c>
      <c r="R24" s="7">
        <f t="shared" si="25"/>
        <v>51.006962841181235</v>
      </c>
      <c r="S24" s="7">
        <f t="shared" si="7"/>
        <v>-5.0069628411812346</v>
      </c>
      <c r="T24" s="7">
        <f t="shared" si="26"/>
        <v>25.06967689296966</v>
      </c>
      <c r="U24" s="7">
        <f t="shared" si="36"/>
        <v>51.205570272944996</v>
      </c>
      <c r="V24" s="7">
        <f t="shared" si="8"/>
        <v>-5.2055702729449962</v>
      </c>
      <c r="W24" s="7">
        <f t="shared" si="27"/>
        <v>27.097961866568642</v>
      </c>
      <c r="X24" s="7">
        <f t="shared" si="28"/>
        <v>51.568523424314996</v>
      </c>
      <c r="Y24" s="7">
        <f t="shared" si="9"/>
        <v>-5.5685234243149964</v>
      </c>
      <c r="Z24" s="7">
        <f t="shared" si="29"/>
        <v>31.008453127144811</v>
      </c>
      <c r="AA24" s="7">
        <f t="shared" si="30"/>
        <v>51.870782983181115</v>
      </c>
      <c r="AB24" s="7">
        <f t="shared" si="10"/>
        <v>-5.8707829831811154</v>
      </c>
      <c r="AC24" s="7">
        <f t="shared" si="31"/>
        <v>34.466092835608954</v>
      </c>
      <c r="AD24" s="7">
        <f t="shared" si="32"/>
        <v>51.925119142627779</v>
      </c>
      <c r="AE24" s="7">
        <f t="shared" si="11"/>
        <v>-5.9251191426277785</v>
      </c>
      <c r="AF24" s="7">
        <f t="shared" si="33"/>
        <v>35.10703685433414</v>
      </c>
      <c r="AG24" s="7">
        <f t="shared" si="37"/>
        <v>52</v>
      </c>
      <c r="AH24" s="7">
        <f t="shared" si="12"/>
        <v>-6</v>
      </c>
      <c r="AI24" s="7">
        <f t="shared" si="34"/>
        <v>36</v>
      </c>
      <c r="AJ24" s="7"/>
      <c r="AK24" s="48">
        <v>22</v>
      </c>
      <c r="AL24" s="49">
        <v>46</v>
      </c>
      <c r="AM24" s="50">
        <f t="shared" si="0"/>
        <v>-1.868455016337343</v>
      </c>
      <c r="AN24" s="50">
        <f t="shared" si="13"/>
        <v>44.131544983662657</v>
      </c>
      <c r="AO24" s="26">
        <f t="shared" si="14"/>
        <v>51.868455016337343</v>
      </c>
      <c r="AP24" s="25">
        <f t="shared" si="1"/>
        <v>-5.868455016337343</v>
      </c>
      <c r="AQ24" s="25">
        <f t="shared" si="15"/>
        <v>-4.4600258124163803</v>
      </c>
      <c r="AR24" s="1"/>
    </row>
    <row r="25" spans="1:44" x14ac:dyDescent="0.25">
      <c r="A25" s="4">
        <v>23</v>
      </c>
      <c r="B25" s="5">
        <v>42</v>
      </c>
      <c r="C25" s="5">
        <f t="shared" si="16"/>
        <v>49.653691750310394</v>
      </c>
      <c r="D25" s="5">
        <f t="shared" si="2"/>
        <v>-7.6536917503103936</v>
      </c>
      <c r="E25" s="5">
        <f t="shared" si="3"/>
        <v>58.578997408769375</v>
      </c>
      <c r="F25" s="13">
        <f t="shared" si="35"/>
        <v>49.791279802713611</v>
      </c>
      <c r="G25" s="7">
        <f t="shared" si="17"/>
        <v>-7.7912798027136105</v>
      </c>
      <c r="H25" s="7">
        <f t="shared" si="18"/>
        <v>60.704040964173039</v>
      </c>
      <c r="I25" s="13">
        <f t="shared" si="19"/>
        <v>50.005067248278948</v>
      </c>
      <c r="J25" s="7">
        <f t="shared" si="4"/>
        <v>-8.005067248278948</v>
      </c>
      <c r="K25" s="7">
        <f t="shared" si="20"/>
        <v>64.081101649468295</v>
      </c>
      <c r="L25" s="7">
        <f t="shared" si="21"/>
        <v>49.804088970698139</v>
      </c>
      <c r="M25" s="7">
        <f t="shared" si="5"/>
        <v>-7.8040889706981389</v>
      </c>
      <c r="N25" s="7">
        <f t="shared" si="22"/>
        <v>60.903804662572334</v>
      </c>
      <c r="O25" s="7">
        <f t="shared" si="23"/>
        <v>48.527519868475736</v>
      </c>
      <c r="P25" s="7">
        <f t="shared" si="6"/>
        <v>-6.5275198684757356</v>
      </c>
      <c r="Q25" s="7">
        <f t="shared" si="24"/>
        <v>42.608515633345483</v>
      </c>
      <c r="R25" s="7">
        <f t="shared" si="25"/>
        <v>48.106266557063115</v>
      </c>
      <c r="S25" s="7">
        <f t="shared" si="7"/>
        <v>-6.1062665570631154</v>
      </c>
      <c r="T25" s="7">
        <f t="shared" si="26"/>
        <v>37.286491265907436</v>
      </c>
      <c r="U25" s="7">
        <f t="shared" si="36"/>
        <v>47.685013245650495</v>
      </c>
      <c r="V25" s="7">
        <f t="shared" si="8"/>
        <v>-5.6850132456504952</v>
      </c>
      <c r="W25" s="7">
        <f t="shared" si="27"/>
        <v>32.31937560322158</v>
      </c>
      <c r="X25" s="7">
        <f t="shared" si="28"/>
        <v>47.561671081883496</v>
      </c>
      <c r="Y25" s="7">
        <f t="shared" si="9"/>
        <v>-5.561671081883496</v>
      </c>
      <c r="Z25" s="7">
        <f t="shared" si="29"/>
        <v>30.932185223059136</v>
      </c>
      <c r="AA25" s="7">
        <f t="shared" si="30"/>
        <v>47.113704684863002</v>
      </c>
      <c r="AB25" s="7">
        <f t="shared" si="10"/>
        <v>-5.1137046848630021</v>
      </c>
      <c r="AC25" s="7">
        <f t="shared" si="31"/>
        <v>26.149975603989816</v>
      </c>
      <c r="AD25" s="7">
        <f t="shared" si="32"/>
        <v>46.592511914262779</v>
      </c>
      <c r="AE25" s="7">
        <f t="shared" si="11"/>
        <v>-4.5925119142627793</v>
      </c>
      <c r="AF25" s="7">
        <f t="shared" si="33"/>
        <v>21.091165682645578</v>
      </c>
      <c r="AG25" s="7">
        <f t="shared" si="37"/>
        <v>46</v>
      </c>
      <c r="AH25" s="7">
        <f t="shared" si="12"/>
        <v>-4</v>
      </c>
      <c r="AI25" s="7">
        <f t="shared" si="34"/>
        <v>16</v>
      </c>
      <c r="AJ25" s="7"/>
      <c r="AK25" s="48">
        <v>23</v>
      </c>
      <c r="AL25" s="49">
        <v>42</v>
      </c>
      <c r="AM25" s="50">
        <f t="shared" si="0"/>
        <v>2.59157079607904</v>
      </c>
      <c r="AN25" s="50">
        <f t="shared" si="13"/>
        <v>44.59157079607904</v>
      </c>
      <c r="AO25" s="26">
        <f t="shared" si="14"/>
        <v>47.40842920392096</v>
      </c>
      <c r="AP25" s="25">
        <f t="shared" si="1"/>
        <v>-5.40842920392096</v>
      </c>
      <c r="AQ25" s="25">
        <f t="shared" si="15"/>
        <v>-4.1104061949799293</v>
      </c>
      <c r="AR25" s="1"/>
    </row>
    <row r="26" spans="1:44" x14ac:dyDescent="0.25">
      <c r="A26" s="4">
        <v>24</v>
      </c>
      <c r="B26" s="5">
        <v>43</v>
      </c>
      <c r="C26" s="5">
        <f t="shared" si="16"/>
        <v>49.271007162794874</v>
      </c>
      <c r="D26" s="5">
        <f t="shared" si="2"/>
        <v>-6.2710071627948736</v>
      </c>
      <c r="E26" s="5">
        <f t="shared" si="3"/>
        <v>39.325530835824608</v>
      </c>
      <c r="F26" s="13">
        <f t="shared" si="35"/>
        <v>49.012151822442256</v>
      </c>
      <c r="G26" s="7">
        <f t="shared" si="17"/>
        <v>-6.0121518224422559</v>
      </c>
      <c r="H26" s="7">
        <f t="shared" si="18"/>
        <v>36.145969536095741</v>
      </c>
      <c r="I26" s="13">
        <f t="shared" si="19"/>
        <v>48.40405379862316</v>
      </c>
      <c r="J26" s="7">
        <f t="shared" si="4"/>
        <v>-5.4040537986231598</v>
      </c>
      <c r="K26" s="7">
        <f t="shared" si="20"/>
        <v>29.203797458413405</v>
      </c>
      <c r="L26" s="7">
        <f t="shared" si="21"/>
        <v>47.462862279488697</v>
      </c>
      <c r="M26" s="7">
        <f t="shared" si="5"/>
        <v>-4.4628622794886965</v>
      </c>
      <c r="N26" s="7">
        <f t="shared" si="22"/>
        <v>19.917139725683043</v>
      </c>
      <c r="O26" s="7">
        <f t="shared" si="23"/>
        <v>46.674767881628171</v>
      </c>
      <c r="P26" s="7">
        <f t="shared" si="6"/>
        <v>-3.6747678816281706</v>
      </c>
      <c r="Q26" s="7">
        <f t="shared" si="24"/>
        <v>13.503918983845992</v>
      </c>
      <c r="R26" s="7">
        <f t="shared" si="25"/>
        <v>45.895639901356802</v>
      </c>
      <c r="S26" s="7">
        <f t="shared" si="7"/>
        <v>-2.8956399013568017</v>
      </c>
      <c r="T26" s="7">
        <f t="shared" si="26"/>
        <v>8.3847304383296279</v>
      </c>
      <c r="U26" s="7">
        <f t="shared" si="36"/>
        <v>45.116511921085447</v>
      </c>
      <c r="V26" s="7">
        <f t="shared" si="8"/>
        <v>-2.1165119210854471</v>
      </c>
      <c r="W26" s="7">
        <f t="shared" si="27"/>
        <v>4.47962271209681</v>
      </c>
      <c r="X26" s="7">
        <f t="shared" si="28"/>
        <v>43.705503973695144</v>
      </c>
      <c r="Y26" s="7">
        <f t="shared" si="9"/>
        <v>-0.70550397369514428</v>
      </c>
      <c r="Z26" s="7">
        <f t="shared" si="29"/>
        <v>0.49773585689963884</v>
      </c>
      <c r="AA26" s="7">
        <f t="shared" si="30"/>
        <v>43.112334216376702</v>
      </c>
      <c r="AB26" s="7">
        <f t="shared" si="10"/>
        <v>-0.11233421637670205</v>
      </c>
      <c r="AC26" s="7">
        <f t="shared" si="31"/>
        <v>1.2618976168967714E-2</v>
      </c>
      <c r="AD26" s="7">
        <f t="shared" si="32"/>
        <v>42.459251191426283</v>
      </c>
      <c r="AE26" s="7">
        <f t="shared" si="11"/>
        <v>0.5407488085737171</v>
      </c>
      <c r="AF26" s="7">
        <f t="shared" si="33"/>
        <v>0.29240927397389455</v>
      </c>
      <c r="AG26" s="7">
        <f t="shared" si="37"/>
        <v>42</v>
      </c>
      <c r="AH26" s="7">
        <f t="shared" si="12"/>
        <v>1</v>
      </c>
      <c r="AI26" s="7">
        <f t="shared" si="34"/>
        <v>1</v>
      </c>
      <c r="AJ26" s="7"/>
      <c r="AK26" s="48">
        <v>24</v>
      </c>
      <c r="AL26" s="49">
        <v>43</v>
      </c>
      <c r="AM26" s="50">
        <f t="shared" si="0"/>
        <v>6.7019769910589702</v>
      </c>
      <c r="AN26" s="50">
        <f t="shared" si="13"/>
        <v>49.70197699105897</v>
      </c>
      <c r="AO26" s="26">
        <f t="shared" si="14"/>
        <v>43.29802300894103</v>
      </c>
      <c r="AP26" s="25">
        <f t="shared" si="1"/>
        <v>-0.29802300894102984</v>
      </c>
      <c r="AQ26" s="25">
        <f t="shared" si="15"/>
        <v>-0.2264974867951827</v>
      </c>
      <c r="AR26" s="1"/>
    </row>
    <row r="27" spans="1:44" x14ac:dyDescent="0.25">
      <c r="A27" s="4">
        <v>25</v>
      </c>
      <c r="B27" s="5">
        <v>45</v>
      </c>
      <c r="C27" s="5">
        <f t="shared" si="16"/>
        <v>48.957456804655124</v>
      </c>
      <c r="D27" s="5">
        <f t="shared" si="2"/>
        <v>-3.9574568046551235</v>
      </c>
      <c r="E27" s="5">
        <f t="shared" si="3"/>
        <v>15.66146436071114</v>
      </c>
      <c r="F27" s="13">
        <f t="shared" si="35"/>
        <v>48.410936640198031</v>
      </c>
      <c r="G27" s="7">
        <f t="shared" si="17"/>
        <v>-3.410936640198031</v>
      </c>
      <c r="H27" s="7">
        <f t="shared" si="18"/>
        <v>11.634488763445432</v>
      </c>
      <c r="I27" s="13">
        <f t="shared" si="19"/>
        <v>47.323243038898532</v>
      </c>
      <c r="J27" s="7">
        <f t="shared" si="4"/>
        <v>-2.3232430388985321</v>
      </c>
      <c r="K27" s="7">
        <f t="shared" si="20"/>
        <v>5.3974582177904864</v>
      </c>
      <c r="L27" s="7">
        <f t="shared" si="21"/>
        <v>46.124003595642087</v>
      </c>
      <c r="M27" s="7">
        <f t="shared" si="5"/>
        <v>-1.1240035956420869</v>
      </c>
      <c r="N27" s="7">
        <f t="shared" si="22"/>
        <v>1.2633840830163399</v>
      </c>
      <c r="O27" s="7">
        <f t="shared" si="23"/>
        <v>46.607291093465349</v>
      </c>
      <c r="P27" s="7">
        <f t="shared" si="6"/>
        <v>-1.6072910934653493</v>
      </c>
      <c r="Q27" s="7">
        <f t="shared" si="24"/>
        <v>2.5833846591330381</v>
      </c>
      <c r="R27" s="7">
        <f t="shared" si="25"/>
        <v>46.006075911221131</v>
      </c>
      <c r="S27" s="7">
        <f t="shared" si="7"/>
        <v>-1.0060759112211315</v>
      </c>
      <c r="T27" s="7">
        <f t="shared" si="26"/>
        <v>1.01218873913943</v>
      </c>
      <c r="U27" s="7">
        <f t="shared" si="36"/>
        <v>45.4048607289769</v>
      </c>
      <c r="V27" s="7">
        <f t="shared" si="8"/>
        <v>-0.40486072897689951</v>
      </c>
      <c r="W27" s="7">
        <f t="shared" si="27"/>
        <v>0.16391220986770647</v>
      </c>
      <c r="X27" s="7">
        <f t="shared" si="28"/>
        <v>43.634953576325628</v>
      </c>
      <c r="Y27" s="7">
        <f t="shared" si="9"/>
        <v>1.3650464236743716</v>
      </c>
      <c r="Z27" s="7">
        <f t="shared" si="29"/>
        <v>1.863351738786192</v>
      </c>
      <c r="AA27" s="7">
        <f t="shared" si="30"/>
        <v>43.141100794739032</v>
      </c>
      <c r="AB27" s="7">
        <f t="shared" si="10"/>
        <v>1.8588992052609683</v>
      </c>
      <c r="AC27" s="7">
        <f t="shared" si="31"/>
        <v>3.4555062553198597</v>
      </c>
      <c r="AD27" s="7">
        <f t="shared" si="32"/>
        <v>42.945925119142629</v>
      </c>
      <c r="AE27" s="7">
        <f t="shared" si="11"/>
        <v>2.054074880857371</v>
      </c>
      <c r="AF27" s="7">
        <f t="shared" si="33"/>
        <v>4.2192236161692227</v>
      </c>
      <c r="AG27" s="7">
        <f t="shared" si="37"/>
        <v>43</v>
      </c>
      <c r="AH27" s="7">
        <f t="shared" si="12"/>
        <v>2</v>
      </c>
      <c r="AI27" s="7">
        <f t="shared" si="34"/>
        <v>4</v>
      </c>
      <c r="AJ27" s="7"/>
      <c r="AK27" s="48">
        <v>25</v>
      </c>
      <c r="AL27" s="49">
        <v>45</v>
      </c>
      <c r="AM27" s="50">
        <f t="shared" si="0"/>
        <v>6.9284744778541523</v>
      </c>
      <c r="AN27" s="50">
        <f t="shared" si="13"/>
        <v>51.928474477854152</v>
      </c>
      <c r="AO27" s="26">
        <f t="shared" si="14"/>
        <v>43.071525522145848</v>
      </c>
      <c r="AP27" s="25">
        <f t="shared" si="1"/>
        <v>1.9284744778541523</v>
      </c>
      <c r="AQ27" s="25">
        <f t="shared" si="15"/>
        <v>1.4656406031691558</v>
      </c>
      <c r="AR27" s="1"/>
    </row>
    <row r="28" spans="1:44" x14ac:dyDescent="0.25">
      <c r="A28" s="4">
        <v>26</v>
      </c>
      <c r="B28" s="5">
        <v>46</v>
      </c>
      <c r="C28" s="5">
        <f t="shared" si="16"/>
        <v>48.759583964422362</v>
      </c>
      <c r="D28" s="5">
        <f t="shared" si="2"/>
        <v>-2.7595839644223616</v>
      </c>
      <c r="E28" s="5">
        <f t="shared" si="3"/>
        <v>7.615303656697038</v>
      </c>
      <c r="F28" s="13">
        <f t="shared" si="35"/>
        <v>48.069842976178229</v>
      </c>
      <c r="G28" s="7">
        <f t="shared" si="17"/>
        <v>-2.0698429761782293</v>
      </c>
      <c r="H28" s="7">
        <f t="shared" si="18"/>
        <v>4.2842499460343504</v>
      </c>
      <c r="I28" s="13">
        <f t="shared" si="19"/>
        <v>46.858594431118824</v>
      </c>
      <c r="J28" s="7">
        <f t="shared" si="4"/>
        <v>-0.85859443111882428</v>
      </c>
      <c r="K28" s="7">
        <f t="shared" si="20"/>
        <v>0.73718439714825745</v>
      </c>
      <c r="L28" s="7">
        <f t="shared" si="21"/>
        <v>45.786802516949457</v>
      </c>
      <c r="M28" s="7">
        <f t="shared" si="5"/>
        <v>0.21319748305054276</v>
      </c>
      <c r="N28" s="7">
        <f t="shared" si="22"/>
        <v>4.5453166779086465E-2</v>
      </c>
      <c r="O28" s="7">
        <f t="shared" si="23"/>
        <v>47.046561984118817</v>
      </c>
      <c r="P28" s="7">
        <f t="shared" si="6"/>
        <v>-1.0465619841188172</v>
      </c>
      <c r="Q28" s="7">
        <f t="shared" si="24"/>
        <v>1.0952919866027153</v>
      </c>
      <c r="R28" s="7">
        <f t="shared" si="25"/>
        <v>46.705468320099016</v>
      </c>
      <c r="S28" s="7">
        <f t="shared" si="7"/>
        <v>-0.7054683200990155</v>
      </c>
      <c r="T28" s="7">
        <f t="shared" si="26"/>
        <v>0.49768555066332698</v>
      </c>
      <c r="U28" s="7">
        <f t="shared" si="36"/>
        <v>46.364374656079214</v>
      </c>
      <c r="V28" s="7">
        <f t="shared" si="8"/>
        <v>-0.36437465607921382</v>
      </c>
      <c r="W28" s="7">
        <f t="shared" si="27"/>
        <v>0.13276888999284536</v>
      </c>
      <c r="X28" s="7">
        <f t="shared" si="28"/>
        <v>45.121458218693064</v>
      </c>
      <c r="Y28" s="7">
        <f t="shared" si="9"/>
        <v>0.87854178130693583</v>
      </c>
      <c r="Z28" s="7">
        <f t="shared" si="29"/>
        <v>0.77183566150196392</v>
      </c>
      <c r="AA28" s="7">
        <f t="shared" si="30"/>
        <v>44.726990715265124</v>
      </c>
      <c r="AB28" s="7">
        <f t="shared" si="10"/>
        <v>1.2730092847348757</v>
      </c>
      <c r="AC28" s="7">
        <f t="shared" si="31"/>
        <v>1.6205526390211999</v>
      </c>
      <c r="AD28" s="7">
        <f t="shared" si="32"/>
        <v>44.79459251191426</v>
      </c>
      <c r="AE28" s="7">
        <f t="shared" si="11"/>
        <v>1.2054074880857399</v>
      </c>
      <c r="AF28" s="7">
        <f t="shared" si="33"/>
        <v>1.4530072123331732</v>
      </c>
      <c r="AG28" s="7">
        <f t="shared" si="37"/>
        <v>45</v>
      </c>
      <c r="AH28" s="7">
        <f t="shared" si="12"/>
        <v>1</v>
      </c>
      <c r="AI28" s="7">
        <f t="shared" si="34"/>
        <v>1</v>
      </c>
      <c r="AJ28" s="7"/>
      <c r="AK28" s="48">
        <v>26</v>
      </c>
      <c r="AL28" s="49">
        <v>46</v>
      </c>
      <c r="AM28" s="50">
        <f t="shared" si="0"/>
        <v>5.4628338746849963</v>
      </c>
      <c r="AN28" s="50">
        <f t="shared" si="13"/>
        <v>51.462833874684996</v>
      </c>
      <c r="AO28" s="26">
        <f t="shared" si="14"/>
        <v>44.537166125315004</v>
      </c>
      <c r="AP28" s="25">
        <f t="shared" si="1"/>
        <v>1.4628338746849963</v>
      </c>
      <c r="AQ28" s="25">
        <f t="shared" si="15"/>
        <v>1.1117537447605972</v>
      </c>
      <c r="AR28" s="1"/>
    </row>
    <row r="29" spans="1:44" x14ac:dyDescent="0.25">
      <c r="A29" s="4">
        <v>27</v>
      </c>
      <c r="B29" s="5">
        <v>42</v>
      </c>
      <c r="C29" s="5">
        <f t="shared" si="16"/>
        <v>48.621604766201237</v>
      </c>
      <c r="D29" s="5">
        <f t="shared" si="2"/>
        <v>-6.6216047662012372</v>
      </c>
      <c r="E29" s="5">
        <f t="shared" si="3"/>
        <v>43.845649679778944</v>
      </c>
      <c r="F29" s="13">
        <f t="shared" si="35"/>
        <v>47.862858678560407</v>
      </c>
      <c r="G29" s="7">
        <f t="shared" si="17"/>
        <v>-5.8628586785604071</v>
      </c>
      <c r="H29" s="7">
        <f t="shared" si="18"/>
        <v>34.373111884771085</v>
      </c>
      <c r="I29" s="13">
        <f t="shared" si="19"/>
        <v>46.686875544895067</v>
      </c>
      <c r="J29" s="7">
        <f t="shared" si="4"/>
        <v>-4.6868755448950665</v>
      </c>
      <c r="K29" s="7">
        <f t="shared" si="20"/>
        <v>21.966802373335426</v>
      </c>
      <c r="L29" s="7">
        <f t="shared" si="21"/>
        <v>45.850761761864618</v>
      </c>
      <c r="M29" s="7">
        <f t="shared" si="5"/>
        <v>-3.8507617618646179</v>
      </c>
      <c r="N29" s="7">
        <f t="shared" si="22"/>
        <v>14.828366146638697</v>
      </c>
      <c r="O29" s="7">
        <f t="shared" si="23"/>
        <v>47.241905785706933</v>
      </c>
      <c r="P29" s="7">
        <f t="shared" si="6"/>
        <v>-5.2419057857069333</v>
      </c>
      <c r="Q29" s="7">
        <f t="shared" si="24"/>
        <v>27.477576266227821</v>
      </c>
      <c r="R29" s="7">
        <f t="shared" si="25"/>
        <v>47.034921488089111</v>
      </c>
      <c r="S29" s="7">
        <f t="shared" si="7"/>
        <v>-5.0349214880891111</v>
      </c>
      <c r="T29" s="7">
        <f t="shared" si="26"/>
        <v>25.350434391221469</v>
      </c>
      <c r="U29" s="7">
        <f t="shared" si="36"/>
        <v>46.827937190471289</v>
      </c>
      <c r="V29" s="7">
        <f t="shared" si="8"/>
        <v>-4.8279371904712889</v>
      </c>
      <c r="W29" s="7">
        <f t="shared" si="27"/>
        <v>23.308977515135801</v>
      </c>
      <c r="X29" s="7">
        <f t="shared" si="28"/>
        <v>46.109312396823761</v>
      </c>
      <c r="Y29" s="7">
        <f t="shared" si="9"/>
        <v>-4.1093123968237606</v>
      </c>
      <c r="Z29" s="7">
        <f t="shared" si="29"/>
        <v>16.88644837468944</v>
      </c>
      <c r="AA29" s="7">
        <f t="shared" si="30"/>
        <v>45.824291643738619</v>
      </c>
      <c r="AB29" s="7">
        <f t="shared" si="10"/>
        <v>-3.8242916437386185</v>
      </c>
      <c r="AC29" s="7">
        <f t="shared" si="31"/>
        <v>14.625206576369024</v>
      </c>
      <c r="AD29" s="7">
        <f t="shared" si="32"/>
        <v>45.879459251191427</v>
      </c>
      <c r="AE29" s="7">
        <f t="shared" si="11"/>
        <v>-3.8794592511914274</v>
      </c>
      <c r="AF29" s="7">
        <f t="shared" si="33"/>
        <v>15.050204081654751</v>
      </c>
      <c r="AG29" s="7">
        <f t="shared" si="37"/>
        <v>46</v>
      </c>
      <c r="AH29" s="7">
        <f t="shared" si="12"/>
        <v>-4</v>
      </c>
      <c r="AI29" s="7">
        <f t="shared" si="34"/>
        <v>16</v>
      </c>
      <c r="AJ29" s="7"/>
      <c r="AK29" s="48">
        <v>27</v>
      </c>
      <c r="AL29" s="49">
        <v>42</v>
      </c>
      <c r="AM29" s="50">
        <f t="shared" si="0"/>
        <v>4.351080129924398</v>
      </c>
      <c r="AN29" s="50">
        <f t="shared" si="13"/>
        <v>46.351080129924398</v>
      </c>
      <c r="AO29" s="26">
        <f t="shared" si="14"/>
        <v>45.648919870075602</v>
      </c>
      <c r="AP29" s="25">
        <f t="shared" si="1"/>
        <v>-3.648919870075602</v>
      </c>
      <c r="AQ29" s="25">
        <f t="shared" si="15"/>
        <v>-2.7731791012574574</v>
      </c>
      <c r="AR29" s="1"/>
    </row>
    <row r="30" spans="1:44" x14ac:dyDescent="0.25">
      <c r="A30" s="4">
        <v>28</v>
      </c>
      <c r="B30" s="5">
        <v>44</v>
      </c>
      <c r="C30" s="5">
        <f t="shared" si="16"/>
        <v>48.290524527891172</v>
      </c>
      <c r="D30" s="5">
        <f t="shared" si="2"/>
        <v>-4.2905245278911721</v>
      </c>
      <c r="E30" s="5">
        <f t="shared" si="3"/>
        <v>18.408600724435765</v>
      </c>
      <c r="F30" s="13">
        <f t="shared" si="35"/>
        <v>47.276572810704373</v>
      </c>
      <c r="G30" s="7">
        <f t="shared" si="17"/>
        <v>-3.2765728107043728</v>
      </c>
      <c r="H30" s="7">
        <f t="shared" si="18"/>
        <v>10.735929383847154</v>
      </c>
      <c r="I30" s="13">
        <f t="shared" si="19"/>
        <v>45.749500435916055</v>
      </c>
      <c r="J30" s="7">
        <f t="shared" si="4"/>
        <v>-1.7495004359160546</v>
      </c>
      <c r="K30" s="7">
        <f t="shared" si="20"/>
        <v>3.0607517752704654</v>
      </c>
      <c r="L30" s="7">
        <f t="shared" si="21"/>
        <v>44.695533233305234</v>
      </c>
      <c r="M30" s="7">
        <f t="shared" si="5"/>
        <v>-0.69553323330523398</v>
      </c>
      <c r="N30" s="7">
        <f t="shared" si="22"/>
        <v>0.48376647863203304</v>
      </c>
      <c r="O30" s="7">
        <f t="shared" si="23"/>
        <v>45.517715207136249</v>
      </c>
      <c r="P30" s="7">
        <f t="shared" si="6"/>
        <v>-1.5177152071362485</v>
      </c>
      <c r="Q30" s="7">
        <f t="shared" si="24"/>
        <v>2.303459449972626</v>
      </c>
      <c r="R30" s="7">
        <f t="shared" si="25"/>
        <v>44.9314293392802</v>
      </c>
      <c r="S30" s="7">
        <f t="shared" si="7"/>
        <v>-0.9314293392802</v>
      </c>
      <c r="T30" s="7">
        <f t="shared" si="26"/>
        <v>0.86756061407194995</v>
      </c>
      <c r="U30" s="7">
        <f t="shared" si="36"/>
        <v>44.345143471424166</v>
      </c>
      <c r="V30" s="7">
        <f t="shared" si="8"/>
        <v>-0.34514347142416568</v>
      </c>
      <c r="W30" s="7">
        <f t="shared" si="27"/>
        <v>0.11912401586672387</v>
      </c>
      <c r="X30" s="7">
        <f t="shared" si="28"/>
        <v>43.448381157141384</v>
      </c>
      <c r="Y30" s="7">
        <f t="shared" si="9"/>
        <v>0.55161884285861618</v>
      </c>
      <c r="Z30" s="7">
        <f t="shared" si="29"/>
        <v>0.3042833477966787</v>
      </c>
      <c r="AA30" s="7">
        <f t="shared" si="30"/>
        <v>42.821862479364754</v>
      </c>
      <c r="AB30" s="7">
        <f t="shared" si="10"/>
        <v>1.1781375206352465</v>
      </c>
      <c r="AC30" s="7">
        <f t="shared" si="31"/>
        <v>1.3880080175285658</v>
      </c>
      <c r="AD30" s="7">
        <f t="shared" si="32"/>
        <v>42.387945925119148</v>
      </c>
      <c r="AE30" s="7">
        <f t="shared" si="11"/>
        <v>1.6120540748808523</v>
      </c>
      <c r="AF30" s="7">
        <f t="shared" si="33"/>
        <v>2.5987183403399605</v>
      </c>
      <c r="AG30" s="7">
        <f t="shared" si="37"/>
        <v>42</v>
      </c>
      <c r="AH30" s="7">
        <f t="shared" si="12"/>
        <v>2</v>
      </c>
      <c r="AI30" s="7">
        <f t="shared" si="34"/>
        <v>4</v>
      </c>
      <c r="AJ30" s="7"/>
      <c r="AK30" s="48">
        <v>28</v>
      </c>
      <c r="AL30" s="49">
        <v>44</v>
      </c>
      <c r="AM30" s="50">
        <f t="shared" si="0"/>
        <v>7.1242592311818527</v>
      </c>
      <c r="AN30" s="50">
        <f t="shared" si="13"/>
        <v>51.124259231181853</v>
      </c>
      <c r="AO30" s="26">
        <f t="shared" si="14"/>
        <v>42.875740768818147</v>
      </c>
      <c r="AP30" s="25">
        <f t="shared" si="1"/>
        <v>1.1242592311818527</v>
      </c>
      <c r="AQ30" s="25">
        <f t="shared" si="15"/>
        <v>0.85443701569820807</v>
      </c>
      <c r="AR30" s="1"/>
    </row>
    <row r="31" spans="1:44" x14ac:dyDescent="0.25">
      <c r="A31" s="4">
        <v>29</v>
      </c>
      <c r="B31" s="5">
        <v>43</v>
      </c>
      <c r="C31" s="5">
        <f t="shared" si="16"/>
        <v>48.075998301496611</v>
      </c>
      <c r="D31" s="5">
        <f t="shared" si="2"/>
        <v>-5.075998301496611</v>
      </c>
      <c r="E31" s="5">
        <f t="shared" si="3"/>
        <v>25.76575875679648</v>
      </c>
      <c r="F31" s="13">
        <f t="shared" si="35"/>
        <v>46.948915529633936</v>
      </c>
      <c r="G31" s="7">
        <f t="shared" si="17"/>
        <v>-3.9489155296339362</v>
      </c>
      <c r="H31" s="7">
        <f t="shared" si="18"/>
        <v>15.593933860184071</v>
      </c>
      <c r="I31" s="13">
        <f t="shared" si="19"/>
        <v>45.399600348732847</v>
      </c>
      <c r="J31" s="7">
        <f t="shared" si="4"/>
        <v>-2.3996003487328466</v>
      </c>
      <c r="K31" s="7">
        <f t="shared" si="20"/>
        <v>5.7580818336387987</v>
      </c>
      <c r="L31" s="7">
        <f t="shared" si="21"/>
        <v>44.486873263313662</v>
      </c>
      <c r="M31" s="7">
        <f t="shared" si="5"/>
        <v>-1.4868732633136617</v>
      </c>
      <c r="N31" s="7">
        <f t="shared" si="22"/>
        <v>2.2107921011570175</v>
      </c>
      <c r="O31" s="7">
        <f t="shared" si="23"/>
        <v>45.965943686422619</v>
      </c>
      <c r="P31" s="7">
        <f t="shared" si="6"/>
        <v>-2.9659436864226194</v>
      </c>
      <c r="Q31" s="7">
        <f t="shared" si="24"/>
        <v>8.7968219510301982</v>
      </c>
      <c r="R31" s="7">
        <f t="shared" si="25"/>
        <v>45.63828640535219</v>
      </c>
      <c r="S31" s="7">
        <f t="shared" si="7"/>
        <v>-2.6382864053521899</v>
      </c>
      <c r="T31" s="7">
        <f t="shared" si="26"/>
        <v>6.9605551566661799</v>
      </c>
      <c r="U31" s="7">
        <f t="shared" si="36"/>
        <v>45.310629124281746</v>
      </c>
      <c r="V31" s="7">
        <f t="shared" si="8"/>
        <v>-2.3106291242817463</v>
      </c>
      <c r="W31" s="7">
        <f t="shared" si="27"/>
        <v>5.33900694997903</v>
      </c>
      <c r="X31" s="7">
        <f t="shared" si="28"/>
        <v>44.103543041427244</v>
      </c>
      <c r="Y31" s="7">
        <f t="shared" si="9"/>
        <v>-1.103543041427244</v>
      </c>
      <c r="Z31" s="7">
        <f t="shared" si="29"/>
        <v>1.2178072442824921</v>
      </c>
      <c r="AA31" s="7">
        <f t="shared" si="30"/>
        <v>43.889676231428282</v>
      </c>
      <c r="AB31" s="7">
        <f t="shared" si="10"/>
        <v>-0.88967623142828245</v>
      </c>
      <c r="AC31" s="7">
        <f t="shared" si="31"/>
        <v>0.79152379676843077</v>
      </c>
      <c r="AD31" s="7">
        <f t="shared" si="32"/>
        <v>43.838794592511917</v>
      </c>
      <c r="AE31" s="7">
        <f t="shared" si="11"/>
        <v>-0.8387945925119169</v>
      </c>
      <c r="AF31" s="7">
        <f t="shared" si="33"/>
        <v>0.7035763684272327</v>
      </c>
      <c r="AG31" s="7">
        <f t="shared" si="37"/>
        <v>44</v>
      </c>
      <c r="AH31" s="7">
        <f t="shared" si="12"/>
        <v>-1</v>
      </c>
      <c r="AI31" s="7">
        <f t="shared" si="34"/>
        <v>1</v>
      </c>
      <c r="AJ31" s="7"/>
      <c r="AK31" s="48">
        <v>29</v>
      </c>
      <c r="AL31" s="49">
        <v>43</v>
      </c>
      <c r="AM31" s="50">
        <f t="shared" si="0"/>
        <v>6.2698222154836429</v>
      </c>
      <c r="AN31" s="50">
        <f t="shared" si="13"/>
        <v>49.269822215483643</v>
      </c>
      <c r="AO31" s="26">
        <f t="shared" si="14"/>
        <v>43.730177784516357</v>
      </c>
      <c r="AP31" s="25">
        <f t="shared" si="1"/>
        <v>-0.73017778451635706</v>
      </c>
      <c r="AQ31" s="25">
        <f t="shared" si="15"/>
        <v>-0.55493511623243141</v>
      </c>
      <c r="AR31" s="1"/>
    </row>
    <row r="32" spans="1:44" x14ac:dyDescent="0.25">
      <c r="A32" s="4">
        <v>30</v>
      </c>
      <c r="B32" s="5">
        <v>46</v>
      </c>
      <c r="C32" s="5">
        <f t="shared" si="16"/>
        <v>47.822198386421775</v>
      </c>
      <c r="D32" s="5">
        <f t="shared" si="2"/>
        <v>-1.8221983864217748</v>
      </c>
      <c r="E32" s="5">
        <f t="shared" si="3"/>
        <v>3.3204069594781198</v>
      </c>
      <c r="F32" s="13">
        <f t="shared" si="35"/>
        <v>46.554023976670543</v>
      </c>
      <c r="G32" s="7">
        <f t="shared" si="17"/>
        <v>-0.5540239766705426</v>
      </c>
      <c r="H32" s="7">
        <f t="shared" si="18"/>
        <v>0.30694256672584191</v>
      </c>
      <c r="I32" s="13">
        <f t="shared" si="19"/>
        <v>44.919680278986277</v>
      </c>
      <c r="J32" s="7">
        <f t="shared" si="4"/>
        <v>1.0803197210137228</v>
      </c>
      <c r="K32" s="7">
        <f t="shared" si="20"/>
        <v>1.1670906996111678</v>
      </c>
      <c r="L32" s="7">
        <f t="shared" si="21"/>
        <v>44.04081128431956</v>
      </c>
      <c r="M32" s="7">
        <f t="shared" si="5"/>
        <v>1.9591887156804404</v>
      </c>
      <c r="N32" s="7">
        <f t="shared" si="22"/>
        <v>3.8384204236495734</v>
      </c>
      <c r="O32" s="7">
        <f t="shared" si="23"/>
        <v>45.369349317780362</v>
      </c>
      <c r="P32" s="7">
        <f t="shared" si="6"/>
        <v>0.63065068221963827</v>
      </c>
      <c r="Q32" s="7">
        <f t="shared" si="24"/>
        <v>0.39772028298409517</v>
      </c>
      <c r="R32" s="7">
        <f t="shared" si="25"/>
        <v>44.974457764816968</v>
      </c>
      <c r="S32" s="7">
        <f t="shared" si="7"/>
        <v>1.0255422351830319</v>
      </c>
      <c r="T32" s="7">
        <f t="shared" si="26"/>
        <v>1.0517368761442092</v>
      </c>
      <c r="U32" s="7">
        <f t="shared" si="36"/>
        <v>44.579566211853574</v>
      </c>
      <c r="V32" s="7">
        <f t="shared" si="8"/>
        <v>1.4204337881464255</v>
      </c>
      <c r="W32" s="7">
        <f t="shared" si="27"/>
        <v>2.0176321465080043</v>
      </c>
      <c r="X32" s="7">
        <f t="shared" si="28"/>
        <v>43.693188737284522</v>
      </c>
      <c r="Y32" s="7">
        <f t="shared" si="9"/>
        <v>2.3068112627154775</v>
      </c>
      <c r="Z32" s="7">
        <f t="shared" si="29"/>
        <v>5.3213782017909761</v>
      </c>
      <c r="AA32" s="7">
        <f t="shared" si="30"/>
        <v>43.220708608285449</v>
      </c>
      <c r="AB32" s="7">
        <f t="shared" si="10"/>
        <v>2.7792913917145512</v>
      </c>
      <c r="AC32" s="7">
        <f t="shared" si="31"/>
        <v>7.7244606400586067</v>
      </c>
      <c r="AD32" s="7">
        <f t="shared" si="32"/>
        <v>43.083879459251193</v>
      </c>
      <c r="AE32" s="7">
        <f t="shared" si="11"/>
        <v>2.9161205407488069</v>
      </c>
      <c r="AF32" s="7">
        <f t="shared" si="33"/>
        <v>8.5037590081771146</v>
      </c>
      <c r="AG32" s="7">
        <f t="shared" si="37"/>
        <v>43</v>
      </c>
      <c r="AH32" s="7">
        <f t="shared" si="12"/>
        <v>3</v>
      </c>
      <c r="AI32" s="7">
        <f t="shared" si="34"/>
        <v>9</v>
      </c>
      <c r="AJ32" s="7"/>
      <c r="AK32" s="48">
        <v>30</v>
      </c>
      <c r="AL32" s="49">
        <v>46</v>
      </c>
      <c r="AM32" s="50">
        <f t="shared" si="0"/>
        <v>6.8247573317160715</v>
      </c>
      <c r="AN32" s="50">
        <f t="shared" si="13"/>
        <v>52.824757331716071</v>
      </c>
      <c r="AO32" s="26">
        <f t="shared" si="14"/>
        <v>43.175242668283929</v>
      </c>
      <c r="AP32" s="25">
        <f t="shared" si="1"/>
        <v>2.8247573317160715</v>
      </c>
      <c r="AQ32" s="25">
        <f t="shared" si="15"/>
        <v>2.1468155721042144</v>
      </c>
      <c r="AR32" s="1"/>
    </row>
    <row r="33" spans="1:44" x14ac:dyDescent="0.25">
      <c r="A33" s="4">
        <v>31</v>
      </c>
      <c r="B33" s="5">
        <v>42</v>
      </c>
      <c r="C33" s="5">
        <f t="shared" si="16"/>
        <v>47.731088467100683</v>
      </c>
      <c r="D33" s="5">
        <f t="shared" si="2"/>
        <v>-5.7310884671006832</v>
      </c>
      <c r="E33" s="5">
        <f t="shared" si="3"/>
        <v>32.845375017734462</v>
      </c>
      <c r="F33" s="13">
        <f t="shared" si="35"/>
        <v>46.49862157900349</v>
      </c>
      <c r="G33" s="7">
        <f t="shared" si="17"/>
        <v>-4.4986215790034905</v>
      </c>
      <c r="H33" s="7">
        <f t="shared" si="18"/>
        <v>20.23759611107586</v>
      </c>
      <c r="I33" s="13">
        <f t="shared" si="19"/>
        <v>45.135744223189029</v>
      </c>
      <c r="J33" s="7">
        <f t="shared" si="4"/>
        <v>-3.1357442231890289</v>
      </c>
      <c r="K33" s="7">
        <f t="shared" si="20"/>
        <v>9.8328918332633659</v>
      </c>
      <c r="L33" s="7">
        <f t="shared" si="21"/>
        <v>44.628567899023686</v>
      </c>
      <c r="M33" s="7">
        <f t="shared" si="5"/>
        <v>-2.628567899023686</v>
      </c>
      <c r="N33" s="7">
        <f t="shared" si="22"/>
        <v>6.9093691997777951</v>
      </c>
      <c r="O33" s="7">
        <f t="shared" si="23"/>
        <v>46.332414386002327</v>
      </c>
      <c r="P33" s="7">
        <f t="shared" si="6"/>
        <v>-4.332414386002327</v>
      </c>
      <c r="Q33" s="7">
        <f t="shared" si="24"/>
        <v>18.769814412039921</v>
      </c>
      <c r="R33" s="7">
        <f t="shared" si="25"/>
        <v>46.277011988335275</v>
      </c>
      <c r="S33" s="7">
        <f t="shared" si="7"/>
        <v>-4.2770119883352749</v>
      </c>
      <c r="T33" s="7">
        <f t="shared" si="26"/>
        <v>18.292831548363662</v>
      </c>
      <c r="U33" s="7">
        <f t="shared" si="36"/>
        <v>46.221609590668216</v>
      </c>
      <c r="V33" s="7">
        <f t="shared" si="8"/>
        <v>-4.2216095906682156</v>
      </c>
      <c r="W33" s="7">
        <f t="shared" si="27"/>
        <v>17.821987536021858</v>
      </c>
      <c r="X33" s="7">
        <f t="shared" si="28"/>
        <v>45.57386986355607</v>
      </c>
      <c r="Y33" s="7">
        <f t="shared" si="9"/>
        <v>-3.5738698635560695</v>
      </c>
      <c r="Z33" s="7">
        <f t="shared" si="29"/>
        <v>12.772545801634278</v>
      </c>
      <c r="AA33" s="7">
        <f t="shared" si="30"/>
        <v>45.53863774745691</v>
      </c>
      <c r="AB33" s="7">
        <f t="shared" si="10"/>
        <v>-3.5386377474569102</v>
      </c>
      <c r="AC33" s="7">
        <f t="shared" si="31"/>
        <v>12.521957107726916</v>
      </c>
      <c r="AD33" s="7">
        <f t="shared" si="32"/>
        <v>45.708387945925118</v>
      </c>
      <c r="AE33" s="7">
        <f t="shared" si="11"/>
        <v>-3.7083879459251179</v>
      </c>
      <c r="AF33" s="7">
        <f t="shared" si="33"/>
        <v>13.752141157482715</v>
      </c>
      <c r="AG33" s="7">
        <f t="shared" si="37"/>
        <v>46</v>
      </c>
      <c r="AH33" s="7">
        <f t="shared" si="12"/>
        <v>-4</v>
      </c>
      <c r="AI33" s="7">
        <f t="shared" si="34"/>
        <v>16</v>
      </c>
      <c r="AJ33" s="7"/>
      <c r="AK33" s="48">
        <v>31</v>
      </c>
      <c r="AL33" s="49">
        <v>42</v>
      </c>
      <c r="AM33" s="50">
        <f t="shared" si="0"/>
        <v>4.6779417596118549</v>
      </c>
      <c r="AN33" s="50">
        <f t="shared" si="13"/>
        <v>46.677941759611855</v>
      </c>
      <c r="AO33" s="26">
        <f t="shared" si="14"/>
        <v>45.322058240388145</v>
      </c>
      <c r="AP33" s="25">
        <f t="shared" si="1"/>
        <v>-3.3220582403881451</v>
      </c>
      <c r="AQ33" s="25">
        <f t="shared" si="15"/>
        <v>-2.5247642626949904</v>
      </c>
      <c r="AR33" s="1"/>
    </row>
    <row r="34" spans="1:44" x14ac:dyDescent="0.25">
      <c r="A34" s="4">
        <v>32</v>
      </c>
      <c r="B34" s="5">
        <v>43</v>
      </c>
      <c r="C34" s="5">
        <f t="shared" si="16"/>
        <v>47.444534043745648</v>
      </c>
      <c r="D34" s="5">
        <f t="shared" si="2"/>
        <v>-4.444534043745648</v>
      </c>
      <c r="E34" s="5">
        <f t="shared" si="3"/>
        <v>19.753882866014042</v>
      </c>
      <c r="F34" s="13">
        <f t="shared" si="35"/>
        <v>46.048759421103142</v>
      </c>
      <c r="G34" s="7">
        <f t="shared" si="17"/>
        <v>-3.0487594211031421</v>
      </c>
      <c r="H34" s="7">
        <f t="shared" si="18"/>
        <v>9.2949340077651659</v>
      </c>
      <c r="I34" s="13">
        <f t="shared" si="19"/>
        <v>44.50859537855122</v>
      </c>
      <c r="J34" s="7">
        <f t="shared" si="4"/>
        <v>-1.5085953785512203</v>
      </c>
      <c r="K34" s="7">
        <f t="shared" si="20"/>
        <v>2.2758600161860998</v>
      </c>
      <c r="L34" s="7">
        <f t="shared" si="21"/>
        <v>43.839997529316577</v>
      </c>
      <c r="M34" s="7">
        <f t="shared" si="5"/>
        <v>-0.83999752931657667</v>
      </c>
      <c r="N34" s="7">
        <f t="shared" si="22"/>
        <v>0.70559584925795304</v>
      </c>
      <c r="O34" s="7">
        <f t="shared" si="23"/>
        <v>44.69917294740209</v>
      </c>
      <c r="P34" s="7">
        <f t="shared" si="6"/>
        <v>-1.69917294740209</v>
      </c>
      <c r="Q34" s="7">
        <f t="shared" si="24"/>
        <v>2.8871887051831058</v>
      </c>
      <c r="R34" s="7">
        <f t="shared" si="25"/>
        <v>44.249310789501749</v>
      </c>
      <c r="S34" s="7">
        <f t="shared" si="7"/>
        <v>-1.2493107895017488</v>
      </c>
      <c r="T34" s="7">
        <f t="shared" si="26"/>
        <v>1.5607774487654829</v>
      </c>
      <c r="U34" s="7">
        <f t="shared" si="36"/>
        <v>43.799448631601393</v>
      </c>
      <c r="V34" s="7">
        <f t="shared" si="8"/>
        <v>-0.79944863160139334</v>
      </c>
      <c r="W34" s="7">
        <f t="shared" si="27"/>
        <v>0.63911811456934031</v>
      </c>
      <c r="X34" s="7">
        <f t="shared" si="28"/>
        <v>43.26648287720046</v>
      </c>
      <c r="Y34" s="7">
        <f t="shared" si="9"/>
        <v>-0.26648287720045971</v>
      </c>
      <c r="Z34" s="7">
        <f t="shared" si="29"/>
        <v>7.1013123841035294E-2</v>
      </c>
      <c r="AA34" s="7">
        <f t="shared" si="30"/>
        <v>42.714773972711214</v>
      </c>
      <c r="AB34" s="7">
        <f t="shared" si="10"/>
        <v>0.2852260272887861</v>
      </c>
      <c r="AC34" s="7">
        <f t="shared" si="31"/>
        <v>8.1353886642943352E-2</v>
      </c>
      <c r="AD34" s="7">
        <f t="shared" si="32"/>
        <v>42.370838794592515</v>
      </c>
      <c r="AE34" s="7">
        <f t="shared" si="11"/>
        <v>0.62916120540748466</v>
      </c>
      <c r="AF34" s="7">
        <f t="shared" si="33"/>
        <v>0.39584382238979909</v>
      </c>
      <c r="AG34" s="7">
        <f t="shared" si="37"/>
        <v>42</v>
      </c>
      <c r="AH34" s="7">
        <f t="shared" si="12"/>
        <v>1</v>
      </c>
      <c r="AI34" s="7">
        <f t="shared" si="34"/>
        <v>1</v>
      </c>
      <c r="AJ34" s="7"/>
      <c r="AK34" s="48">
        <v>32</v>
      </c>
      <c r="AL34" s="49">
        <v>43</v>
      </c>
      <c r="AM34" s="50">
        <f t="shared" si="0"/>
        <v>7.2027060223068418</v>
      </c>
      <c r="AN34" s="50">
        <f t="shared" si="13"/>
        <v>50.202706022306842</v>
      </c>
      <c r="AO34" s="26">
        <f t="shared" si="14"/>
        <v>42.797293977693158</v>
      </c>
      <c r="AP34" s="25">
        <f t="shared" si="1"/>
        <v>0.20270602230684176</v>
      </c>
      <c r="AQ34" s="25">
        <f t="shared" si="15"/>
        <v>0.15405657695319974</v>
      </c>
      <c r="AR34" s="1"/>
    </row>
    <row r="35" spans="1:44" x14ac:dyDescent="0.25">
      <c r="A35" s="4">
        <v>33</v>
      </c>
      <c r="B35" s="5">
        <v>42</v>
      </c>
      <c r="C35" s="5">
        <f t="shared" si="16"/>
        <v>47.222307341558363</v>
      </c>
      <c r="D35" s="5">
        <f t="shared" si="2"/>
        <v>-5.2223073415583627</v>
      </c>
      <c r="E35" s="5">
        <f t="shared" si="3"/>
        <v>27.272493969694374</v>
      </c>
      <c r="F35" s="13">
        <f>0.1*B34+0.9*F34</f>
        <v>45.743883478992828</v>
      </c>
      <c r="G35" s="7">
        <f t="shared" si="17"/>
        <v>-3.7438834789928279</v>
      </c>
      <c r="H35" s="7">
        <f t="shared" si="18"/>
        <v>14.01666350427544</v>
      </c>
      <c r="I35" s="13">
        <f t="shared" si="19"/>
        <v>44.206876302840982</v>
      </c>
      <c r="J35" s="7">
        <f t="shared" si="4"/>
        <v>-2.2068763028409819</v>
      </c>
      <c r="K35" s="7">
        <f t="shared" si="20"/>
        <v>4.8703030160410812</v>
      </c>
      <c r="L35" s="7">
        <f t="shared" si="21"/>
        <v>43.587998270521602</v>
      </c>
      <c r="M35" s="7">
        <f t="shared" si="5"/>
        <v>-1.5879982705216023</v>
      </c>
      <c r="N35" s="7">
        <f t="shared" si="22"/>
        <v>2.5217385071795997</v>
      </c>
      <c r="O35" s="7">
        <f t="shared" si="23"/>
        <v>44.829255652661885</v>
      </c>
      <c r="P35" s="7">
        <f t="shared" si="6"/>
        <v>-2.8292556526618853</v>
      </c>
      <c r="Q35" s="7">
        <f t="shared" si="24"/>
        <v>8.0046875481192306</v>
      </c>
      <c r="R35" s="7">
        <f t="shared" si="25"/>
        <v>44.524379710551571</v>
      </c>
      <c r="S35" s="7">
        <f t="shared" si="7"/>
        <v>-2.5243797105515711</v>
      </c>
      <c r="T35" s="7">
        <f t="shared" si="26"/>
        <v>6.372492923044434</v>
      </c>
      <c r="U35" s="7">
        <f t="shared" si="36"/>
        <v>44.219503768441257</v>
      </c>
      <c r="V35" s="7">
        <f t="shared" si="8"/>
        <v>-2.2195037684412569</v>
      </c>
      <c r="W35" s="7">
        <f t="shared" si="27"/>
        <v>4.9261969781249402</v>
      </c>
      <c r="X35" s="7">
        <f t="shared" si="28"/>
        <v>43.239834589480417</v>
      </c>
      <c r="Y35" s="7">
        <f t="shared" si="9"/>
        <v>-1.2398345894804166</v>
      </c>
      <c r="Z35" s="7">
        <f t="shared" si="29"/>
        <v>1.537189809272073</v>
      </c>
      <c r="AA35" s="7">
        <f t="shared" si="30"/>
        <v>43.053296575440093</v>
      </c>
      <c r="AB35" s="7">
        <f t="shared" si="10"/>
        <v>-1.0532965754400934</v>
      </c>
      <c r="AC35" s="7">
        <f t="shared" si="31"/>
        <v>1.1094336758338283</v>
      </c>
      <c r="AD35" s="7">
        <f t="shared" si="32"/>
        <v>42.937083879459252</v>
      </c>
      <c r="AE35" s="7">
        <f t="shared" si="11"/>
        <v>-0.93708387945925153</v>
      </c>
      <c r="AF35" s="7">
        <f t="shared" si="33"/>
        <v>0.87812619714240103</v>
      </c>
      <c r="AG35" s="7">
        <f t="shared" si="37"/>
        <v>43</v>
      </c>
      <c r="AH35" s="7">
        <f t="shared" si="12"/>
        <v>-1</v>
      </c>
      <c r="AI35" s="7">
        <f t="shared" si="34"/>
        <v>1</v>
      </c>
      <c r="AJ35" s="7"/>
      <c r="AK35" s="48">
        <v>33</v>
      </c>
      <c r="AL35" s="49">
        <v>42</v>
      </c>
      <c r="AM35" s="50">
        <f t="shared" ref="AM35:AM52" si="38">50-AO35</f>
        <v>7.0486494453536466</v>
      </c>
      <c r="AN35" s="50">
        <f t="shared" si="13"/>
        <v>49.048649445353647</v>
      </c>
      <c r="AO35" s="26">
        <f t="shared" si="14"/>
        <v>42.951350554646353</v>
      </c>
      <c r="AP35" s="25">
        <f t="shared" ref="AP35:AP52" si="39">B35-AO35</f>
        <v>-0.95135055464635343</v>
      </c>
      <c r="AQ35" s="25">
        <f t="shared" si="15"/>
        <v>-0.72302642153122865</v>
      </c>
      <c r="AR35" s="1"/>
    </row>
    <row r="36" spans="1:44" x14ac:dyDescent="0.25">
      <c r="A36" s="4">
        <v>34</v>
      </c>
      <c r="B36" s="5">
        <v>45</v>
      </c>
      <c r="C36" s="5">
        <f t="shared" si="16"/>
        <v>46.961191974480442</v>
      </c>
      <c r="D36" s="5">
        <f t="shared" ref="D36:D52" si="40">B36-C36</f>
        <v>-1.9611919744804425</v>
      </c>
      <c r="E36" s="5">
        <f t="shared" ref="E36:E52" si="41">D36*D36</f>
        <v>3.8462739607664966</v>
      </c>
      <c r="F36" s="13">
        <f t="shared" si="35"/>
        <v>45.369495131093551</v>
      </c>
      <c r="G36" s="7">
        <f t="shared" si="17"/>
        <v>-0.36949513109355081</v>
      </c>
      <c r="H36" s="7">
        <f t="shared" si="18"/>
        <v>0.1365266519018403</v>
      </c>
      <c r="I36" s="13">
        <f t="shared" si="19"/>
        <v>43.765501042272788</v>
      </c>
      <c r="J36" s="7">
        <f t="shared" ref="J36:J52" si="42">B36-I36</f>
        <v>1.2344989577272116</v>
      </c>
      <c r="K36" s="7">
        <f t="shared" si="20"/>
        <v>1.5239876766295719</v>
      </c>
      <c r="L36" s="7">
        <f t="shared" si="21"/>
        <v>43.111598789365118</v>
      </c>
      <c r="M36" s="7">
        <f t="shared" ref="M36:M52" si="43">B36-L36</f>
        <v>1.888401210634882</v>
      </c>
      <c r="N36" s="7">
        <f t="shared" si="22"/>
        <v>3.5660591323272879</v>
      </c>
      <c r="O36" s="7">
        <f t="shared" si="23"/>
        <v>44.246330087395698</v>
      </c>
      <c r="P36" s="7">
        <f t="shared" ref="P36:P52" si="44">B36-O36</f>
        <v>0.75366991260430183</v>
      </c>
      <c r="Q36" s="7">
        <f t="shared" si="24"/>
        <v>0.56801833716497596</v>
      </c>
      <c r="R36" s="7">
        <f t="shared" si="25"/>
        <v>43.871941739496414</v>
      </c>
      <c r="S36" s="7">
        <f t="shared" ref="S36:S52" si="45">B36-R36</f>
        <v>1.128058260503586</v>
      </c>
      <c r="T36" s="7">
        <f t="shared" si="26"/>
        <v>1.2725154390903763</v>
      </c>
      <c r="U36" s="7">
        <f t="shared" si="36"/>
        <v>43.49755339159713</v>
      </c>
      <c r="V36" s="7">
        <f t="shared" ref="V36:V52" si="46">B36-U36</f>
        <v>1.5024466084028703</v>
      </c>
      <c r="W36" s="7">
        <f t="shared" si="27"/>
        <v>2.2573458111012878</v>
      </c>
      <c r="X36" s="7">
        <f t="shared" si="28"/>
        <v>42.665851130532374</v>
      </c>
      <c r="Y36" s="7">
        <f t="shared" ref="Y36:Y52" si="47">B36-X36</f>
        <v>2.3341488694676258</v>
      </c>
      <c r="Z36" s="7">
        <f t="shared" si="29"/>
        <v>5.4482509448369951</v>
      </c>
      <c r="AA36" s="7">
        <f t="shared" si="30"/>
        <v>42.247966917896086</v>
      </c>
      <c r="AB36" s="7">
        <f t="shared" ref="AB36:AB52" si="48">B36-AA36</f>
        <v>2.7520330821039138</v>
      </c>
      <c r="AC36" s="7">
        <f t="shared" si="31"/>
        <v>7.5736860849943675</v>
      </c>
      <c r="AD36" s="7">
        <f t="shared" si="32"/>
        <v>42.093708387945931</v>
      </c>
      <c r="AE36" s="7">
        <f t="shared" ref="AE36:AE52" si="49">B36-AD36</f>
        <v>2.9062916120540692</v>
      </c>
      <c r="AF36" s="7">
        <f t="shared" si="33"/>
        <v>8.4465309342958399</v>
      </c>
      <c r="AG36" s="7">
        <f t="shared" si="37"/>
        <v>42</v>
      </c>
      <c r="AH36" s="7">
        <f t="shared" ref="AH36:AH52" si="50">B36-AG36</f>
        <v>3</v>
      </c>
      <c r="AI36" s="7">
        <f t="shared" si="34"/>
        <v>9</v>
      </c>
      <c r="AJ36" s="7"/>
      <c r="AK36" s="48">
        <v>34</v>
      </c>
      <c r="AL36" s="49">
        <v>45</v>
      </c>
      <c r="AM36" s="50">
        <f t="shared" si="38"/>
        <v>7.7716758668848769</v>
      </c>
      <c r="AN36" s="50">
        <f t="shared" si="13"/>
        <v>52.771675866884877</v>
      </c>
      <c r="AO36" s="26">
        <f t="shared" ref="AO36:AO52" si="51">0.76*AL35+0.24*AO35</f>
        <v>42.228324133115123</v>
      </c>
      <c r="AP36" s="25">
        <f t="shared" si="39"/>
        <v>2.7716758668848769</v>
      </c>
      <c r="AQ36" s="25">
        <f t="shared" si="15"/>
        <v>2.1064736588325066</v>
      </c>
      <c r="AR36" s="1"/>
    </row>
    <row r="37" spans="1:44" x14ac:dyDescent="0.25">
      <c r="A37" s="4">
        <v>35</v>
      </c>
      <c r="B37" s="5">
        <v>49</v>
      </c>
      <c r="C37" s="5">
        <f t="shared" si="16"/>
        <v>46.863132375756422</v>
      </c>
      <c r="D37" s="5">
        <f t="shared" si="40"/>
        <v>2.1368676242435782</v>
      </c>
      <c r="E37" s="5">
        <f t="shared" si="41"/>
        <v>4.5662032435403939</v>
      </c>
      <c r="F37" s="13">
        <f t="shared" si="35"/>
        <v>45.332545617984195</v>
      </c>
      <c r="G37" s="7">
        <f t="shared" si="17"/>
        <v>3.667454382015805</v>
      </c>
      <c r="H37" s="7">
        <f t="shared" si="18"/>
        <v>13.45022164416693</v>
      </c>
      <c r="I37" s="13">
        <f t="shared" si="19"/>
        <v>44.012400833818234</v>
      </c>
      <c r="J37" s="7">
        <f t="shared" si="42"/>
        <v>4.9875991661817665</v>
      </c>
      <c r="K37" s="7">
        <f t="shared" si="20"/>
        <v>24.876145442497052</v>
      </c>
      <c r="L37" s="7">
        <f t="shared" si="21"/>
        <v>43.678119152555581</v>
      </c>
      <c r="M37" s="7">
        <f t="shared" si="43"/>
        <v>5.3218808474444188</v>
      </c>
      <c r="N37" s="7">
        <f t="shared" si="22"/>
        <v>28.322415754395724</v>
      </c>
      <c r="O37" s="7">
        <f t="shared" si="23"/>
        <v>45.221697078656135</v>
      </c>
      <c r="P37" s="7">
        <f t="shared" si="44"/>
        <v>3.7783029213438653</v>
      </c>
      <c r="Q37" s="7">
        <f t="shared" si="24"/>
        <v>14.275572965435586</v>
      </c>
      <c r="R37" s="7">
        <f t="shared" si="25"/>
        <v>45.184747565546772</v>
      </c>
      <c r="S37" s="7">
        <f t="shared" si="45"/>
        <v>3.8152524344532281</v>
      </c>
      <c r="T37" s="7">
        <f t="shared" si="26"/>
        <v>14.556151138601283</v>
      </c>
      <c r="U37" s="7">
        <f t="shared" si="36"/>
        <v>45.147798052437423</v>
      </c>
      <c r="V37" s="7">
        <f t="shared" si="46"/>
        <v>3.8522019475625768</v>
      </c>
      <c r="W37" s="7">
        <f t="shared" si="27"/>
        <v>14.83945984480491</v>
      </c>
      <c r="X37" s="7">
        <f t="shared" si="28"/>
        <v>44.549266017479134</v>
      </c>
      <c r="Y37" s="7">
        <f t="shared" si="47"/>
        <v>4.450733982520866</v>
      </c>
      <c r="Z37" s="7">
        <f t="shared" si="29"/>
        <v>19.809032983166048</v>
      </c>
      <c r="AA37" s="7">
        <f t="shared" si="30"/>
        <v>44.533170226106478</v>
      </c>
      <c r="AB37" s="7">
        <f t="shared" si="48"/>
        <v>4.4668297738935223</v>
      </c>
      <c r="AC37" s="7">
        <f t="shared" si="31"/>
        <v>19.952568228941654</v>
      </c>
      <c r="AD37" s="7">
        <f t="shared" si="32"/>
        <v>44.709370838794591</v>
      </c>
      <c r="AE37" s="7">
        <f t="shared" si="49"/>
        <v>4.290629161205409</v>
      </c>
      <c r="AF37" s="7">
        <f t="shared" si="33"/>
        <v>18.409498598986232</v>
      </c>
      <c r="AG37" s="7">
        <f t="shared" si="37"/>
        <v>45</v>
      </c>
      <c r="AH37" s="7">
        <f t="shared" si="50"/>
        <v>4</v>
      </c>
      <c r="AI37" s="7">
        <f t="shared" si="34"/>
        <v>16</v>
      </c>
      <c r="AJ37" s="7"/>
      <c r="AK37" s="48">
        <v>35</v>
      </c>
      <c r="AL37" s="49">
        <v>49</v>
      </c>
      <c r="AM37" s="50">
        <f t="shared" si="38"/>
        <v>5.6652022080523636</v>
      </c>
      <c r="AN37" s="50">
        <f t="shared" si="13"/>
        <v>54.665202208052364</v>
      </c>
      <c r="AO37" s="26">
        <f t="shared" si="51"/>
        <v>44.334797791947636</v>
      </c>
      <c r="AP37" s="25">
        <f t="shared" si="39"/>
        <v>4.6652022080523636</v>
      </c>
      <c r="AQ37" s="25">
        <f t="shared" si="15"/>
        <v>3.5455536781197963</v>
      </c>
      <c r="AR37" s="1"/>
    </row>
    <row r="38" spans="1:44" x14ac:dyDescent="0.25">
      <c r="A38" s="4">
        <v>36</v>
      </c>
      <c r="B38" s="5">
        <v>50</v>
      </c>
      <c r="C38" s="5">
        <f t="shared" si="16"/>
        <v>46.969975756968601</v>
      </c>
      <c r="D38" s="5">
        <f t="shared" si="40"/>
        <v>3.0300242430313986</v>
      </c>
      <c r="E38" s="5">
        <f t="shared" si="41"/>
        <v>9.1810469133579993</v>
      </c>
      <c r="F38" s="13">
        <f t="shared" si="35"/>
        <v>45.699291056185778</v>
      </c>
      <c r="G38" s="7">
        <f t="shared" si="17"/>
        <v>4.3007089438142216</v>
      </c>
      <c r="H38" s="7">
        <f t="shared" si="18"/>
        <v>18.49609741940364</v>
      </c>
      <c r="I38" s="13">
        <f t="shared" si="19"/>
        <v>45.009920667054587</v>
      </c>
      <c r="J38" s="7">
        <f t="shared" si="42"/>
        <v>4.9900793329454132</v>
      </c>
      <c r="K38" s="7">
        <f t="shared" si="20"/>
        <v>24.900891749088938</v>
      </c>
      <c r="L38" s="7">
        <f t="shared" si="21"/>
        <v>45.274683406788903</v>
      </c>
      <c r="M38" s="7">
        <f t="shared" si="43"/>
        <v>4.7253165932110974</v>
      </c>
      <c r="N38" s="7">
        <f t="shared" si="22"/>
        <v>22.328616906076132</v>
      </c>
      <c r="O38" s="7">
        <f t="shared" si="23"/>
        <v>46.799527370790514</v>
      </c>
      <c r="P38" s="7">
        <f t="shared" si="44"/>
        <v>3.2004726292094858</v>
      </c>
      <c r="Q38" s="7">
        <f t="shared" si="24"/>
        <v>10.24302505031908</v>
      </c>
      <c r="R38" s="7">
        <f t="shared" si="25"/>
        <v>47.166272808992098</v>
      </c>
      <c r="S38" s="7">
        <f t="shared" si="45"/>
        <v>2.8337271910079025</v>
      </c>
      <c r="T38" s="7">
        <f t="shared" si="26"/>
        <v>8.0300097930575376</v>
      </c>
      <c r="U38" s="7">
        <f t="shared" si="36"/>
        <v>47.533018247193681</v>
      </c>
      <c r="V38" s="7">
        <f t="shared" si="46"/>
        <v>2.4669817528063192</v>
      </c>
      <c r="W38" s="7">
        <f t="shared" si="27"/>
        <v>6.0859989686793385</v>
      </c>
      <c r="X38" s="7">
        <f t="shared" si="28"/>
        <v>47.844339415731227</v>
      </c>
      <c r="Y38" s="7">
        <f t="shared" si="47"/>
        <v>2.1556605842687731</v>
      </c>
      <c r="Z38" s="7">
        <f t="shared" si="29"/>
        <v>4.6468725545699883</v>
      </c>
      <c r="AA38" s="7">
        <f t="shared" si="30"/>
        <v>48.109853203495831</v>
      </c>
      <c r="AB38" s="7">
        <f t="shared" si="48"/>
        <v>1.8901467965041689</v>
      </c>
      <c r="AC38" s="7">
        <f t="shared" si="31"/>
        <v>3.5726549123349725</v>
      </c>
      <c r="AD38" s="7">
        <f t="shared" si="32"/>
        <v>48.570937083879457</v>
      </c>
      <c r="AE38" s="7">
        <f t="shared" si="49"/>
        <v>1.429062916120543</v>
      </c>
      <c r="AF38" s="7">
        <f t="shared" si="33"/>
        <v>2.04222081823095</v>
      </c>
      <c r="AG38" s="7">
        <f t="shared" si="37"/>
        <v>49</v>
      </c>
      <c r="AH38" s="7">
        <f t="shared" si="50"/>
        <v>1</v>
      </c>
      <c r="AI38" s="7">
        <f t="shared" si="34"/>
        <v>1</v>
      </c>
      <c r="AJ38" s="7"/>
      <c r="AK38" s="48">
        <v>36</v>
      </c>
      <c r="AL38" s="49">
        <v>50</v>
      </c>
      <c r="AM38" s="50">
        <f t="shared" si="38"/>
        <v>2.1196485299325616</v>
      </c>
      <c r="AN38" s="50">
        <f t="shared" si="13"/>
        <v>52.119648529932562</v>
      </c>
      <c r="AO38" s="26">
        <f t="shared" si="51"/>
        <v>47.880351470067438</v>
      </c>
      <c r="AP38" s="25">
        <f t="shared" si="39"/>
        <v>2.1196485299325616</v>
      </c>
      <c r="AQ38" s="25">
        <f t="shared" si="15"/>
        <v>1.6109328827487468</v>
      </c>
      <c r="AR38" s="1"/>
    </row>
    <row r="39" spans="1:44" x14ac:dyDescent="0.25">
      <c r="A39" s="4">
        <v>37</v>
      </c>
      <c r="B39" s="5">
        <v>51</v>
      </c>
      <c r="C39" s="5">
        <f t="shared" si="16"/>
        <v>47.121476969120167</v>
      </c>
      <c r="D39" s="5">
        <f t="shared" si="40"/>
        <v>3.8785230308798333</v>
      </c>
      <c r="E39" s="5">
        <f t="shared" si="41"/>
        <v>15.042940901065288</v>
      </c>
      <c r="F39" s="13">
        <f t="shared" si="35"/>
        <v>46.129361950567201</v>
      </c>
      <c r="G39" s="7">
        <f t="shared" si="17"/>
        <v>4.8706380494327988</v>
      </c>
      <c r="H39" s="7">
        <f t="shared" si="18"/>
        <v>23.723115008582539</v>
      </c>
      <c r="I39" s="13">
        <f t="shared" si="19"/>
        <v>46.007936533643672</v>
      </c>
      <c r="J39" s="7">
        <f t="shared" si="42"/>
        <v>4.9920634663563277</v>
      </c>
      <c r="K39" s="7">
        <f t="shared" si="20"/>
        <v>24.920697652129554</v>
      </c>
      <c r="L39" s="7">
        <f t="shared" si="21"/>
        <v>46.692278384752228</v>
      </c>
      <c r="M39" s="7">
        <f t="shared" si="43"/>
        <v>4.3077216152477718</v>
      </c>
      <c r="N39" s="7">
        <f t="shared" si="22"/>
        <v>18.556465514472873</v>
      </c>
      <c r="O39" s="7">
        <f t="shared" si="23"/>
        <v>47.419574633711463</v>
      </c>
      <c r="P39" s="7">
        <f t="shared" si="44"/>
        <v>3.5804253662885372</v>
      </c>
      <c r="Q39" s="7">
        <f t="shared" si="24"/>
        <v>12.819445803562406</v>
      </c>
      <c r="R39" s="7">
        <f t="shared" si="25"/>
        <v>47.849645528092893</v>
      </c>
      <c r="S39" s="7">
        <f t="shared" si="45"/>
        <v>3.1503544719071073</v>
      </c>
      <c r="T39" s="7">
        <f t="shared" si="26"/>
        <v>9.9247332986651084</v>
      </c>
      <c r="U39" s="7">
        <f t="shared" si="36"/>
        <v>48.279716422474309</v>
      </c>
      <c r="V39" s="7">
        <f t="shared" si="46"/>
        <v>2.7202835775256915</v>
      </c>
      <c r="W39" s="7">
        <f t="shared" si="27"/>
        <v>7.3999427421559751</v>
      </c>
      <c r="X39" s="7">
        <f t="shared" si="28"/>
        <v>49.259905474158103</v>
      </c>
      <c r="Y39" s="7">
        <f t="shared" si="47"/>
        <v>1.7400945258418972</v>
      </c>
      <c r="Z39" s="7">
        <f t="shared" si="29"/>
        <v>3.027928958864937</v>
      </c>
      <c r="AA39" s="7">
        <f t="shared" si="30"/>
        <v>49.568867883146247</v>
      </c>
      <c r="AB39" s="7">
        <f t="shared" si="48"/>
        <v>1.4311321168537532</v>
      </c>
      <c r="AC39" s="7">
        <f t="shared" si="31"/>
        <v>2.0481391358903047</v>
      </c>
      <c r="AD39" s="7">
        <f t="shared" si="32"/>
        <v>49.85709370838795</v>
      </c>
      <c r="AE39" s="7">
        <f t="shared" si="49"/>
        <v>1.14290629161205</v>
      </c>
      <c r="AF39" s="7">
        <f t="shared" si="33"/>
        <v>1.3062347914064083</v>
      </c>
      <c r="AG39" s="7">
        <f t="shared" si="37"/>
        <v>50</v>
      </c>
      <c r="AH39" s="7">
        <f t="shared" si="50"/>
        <v>1</v>
      </c>
      <c r="AI39" s="7">
        <f t="shared" si="34"/>
        <v>1</v>
      </c>
      <c r="AJ39" s="7"/>
      <c r="AK39" s="48">
        <v>37</v>
      </c>
      <c r="AL39" s="49">
        <v>51</v>
      </c>
      <c r="AM39" s="50">
        <f t="shared" si="38"/>
        <v>0.50871564718381279</v>
      </c>
      <c r="AN39" s="50">
        <f t="shared" si="13"/>
        <v>51.508715647183813</v>
      </c>
      <c r="AO39" s="26">
        <f t="shared" si="51"/>
        <v>49.491284352816187</v>
      </c>
      <c r="AP39" s="25">
        <f t="shared" si="39"/>
        <v>1.5087156471838128</v>
      </c>
      <c r="AQ39" s="25">
        <f t="shared" si="15"/>
        <v>1.1466238918596978</v>
      </c>
      <c r="AR39" s="1"/>
    </row>
    <row r="40" spans="1:44" x14ac:dyDescent="0.25">
      <c r="A40" s="4">
        <v>38</v>
      </c>
      <c r="B40" s="5">
        <v>52</v>
      </c>
      <c r="C40" s="5">
        <f t="shared" si="16"/>
        <v>47.315403120664151</v>
      </c>
      <c r="D40" s="5">
        <f t="shared" si="40"/>
        <v>4.6845968793358495</v>
      </c>
      <c r="E40" s="5">
        <f t="shared" si="41"/>
        <v>21.945447921883179</v>
      </c>
      <c r="F40" s="13">
        <f t="shared" si="35"/>
        <v>46.616425755510484</v>
      </c>
      <c r="G40" s="7">
        <f t="shared" si="17"/>
        <v>5.383574244489516</v>
      </c>
      <c r="H40" s="7">
        <f t="shared" si="18"/>
        <v>28.982871645930864</v>
      </c>
      <c r="I40" s="13">
        <f t="shared" si="19"/>
        <v>47.006349226914942</v>
      </c>
      <c r="J40" s="7">
        <f t="shared" si="42"/>
        <v>4.9936507730850579</v>
      </c>
      <c r="K40" s="7">
        <f t="shared" si="20"/>
        <v>24.936548043532998</v>
      </c>
      <c r="L40" s="7">
        <f t="shared" si="21"/>
        <v>47.984594869326557</v>
      </c>
      <c r="M40" s="7">
        <f t="shared" si="43"/>
        <v>4.0154051306734431</v>
      </c>
      <c r="N40" s="7">
        <f t="shared" si="22"/>
        <v>16.123478363438611</v>
      </c>
      <c r="O40" s="7">
        <f t="shared" si="23"/>
        <v>48.077617170340318</v>
      </c>
      <c r="P40" s="7">
        <f t="shared" si="44"/>
        <v>3.9223828296596821</v>
      </c>
      <c r="Q40" s="7">
        <f t="shared" si="24"/>
        <v>15.385087062409095</v>
      </c>
      <c r="R40" s="7">
        <f t="shared" si="25"/>
        <v>48.564680975283601</v>
      </c>
      <c r="S40" s="7">
        <f t="shared" si="45"/>
        <v>3.4353190247163994</v>
      </c>
      <c r="T40" s="7">
        <f t="shared" si="26"/>
        <v>11.801416801578434</v>
      </c>
      <c r="U40" s="7">
        <f t="shared" si="36"/>
        <v>49.051744780226883</v>
      </c>
      <c r="V40" s="7">
        <f t="shared" si="46"/>
        <v>2.9482552197731167</v>
      </c>
      <c r="W40" s="7">
        <f t="shared" si="27"/>
        <v>8.6922088409194291</v>
      </c>
      <c r="X40" s="7">
        <f t="shared" si="28"/>
        <v>50.18391492674229</v>
      </c>
      <c r="Y40" s="7">
        <f t="shared" si="47"/>
        <v>1.8160850732577103</v>
      </c>
      <c r="Z40" s="7">
        <f t="shared" si="29"/>
        <v>3.298164993309463</v>
      </c>
      <c r="AA40" s="7">
        <f t="shared" si="30"/>
        <v>50.651981094831626</v>
      </c>
      <c r="AB40" s="7">
        <f t="shared" si="48"/>
        <v>1.3480189051683737</v>
      </c>
      <c r="AC40" s="7">
        <f t="shared" si="31"/>
        <v>1.8171549686913411</v>
      </c>
      <c r="AD40" s="7">
        <f t="shared" si="32"/>
        <v>50.885709370838796</v>
      </c>
      <c r="AE40" s="7">
        <f t="shared" si="49"/>
        <v>1.1142906291612036</v>
      </c>
      <c r="AF40" s="7">
        <f t="shared" si="33"/>
        <v>1.2416436062364709</v>
      </c>
      <c r="AG40" s="7">
        <f t="shared" si="37"/>
        <v>51</v>
      </c>
      <c r="AH40" s="7">
        <f t="shared" si="50"/>
        <v>1</v>
      </c>
      <c r="AI40" s="7">
        <f t="shared" si="34"/>
        <v>1</v>
      </c>
      <c r="AJ40" s="7"/>
      <c r="AK40" s="48">
        <v>38</v>
      </c>
      <c r="AL40" s="49">
        <v>52</v>
      </c>
      <c r="AM40" s="50">
        <f t="shared" si="38"/>
        <v>-0.63790824467588436</v>
      </c>
      <c r="AN40" s="50">
        <f t="shared" si="13"/>
        <v>51.362091755324116</v>
      </c>
      <c r="AO40" s="26">
        <f t="shared" si="51"/>
        <v>50.637908244675884</v>
      </c>
      <c r="AP40" s="25">
        <f t="shared" si="39"/>
        <v>1.3620917553241156</v>
      </c>
      <c r="AQ40" s="25">
        <f t="shared" si="15"/>
        <v>1.0351897340463279</v>
      </c>
      <c r="AR40" s="1"/>
    </row>
    <row r="41" spans="1:44" x14ac:dyDescent="0.25">
      <c r="A41" s="4">
        <v>39</v>
      </c>
      <c r="B41" s="5">
        <v>54</v>
      </c>
      <c r="C41" s="5">
        <f t="shared" si="16"/>
        <v>47.549632964630945</v>
      </c>
      <c r="D41" s="5">
        <f t="shared" si="40"/>
        <v>6.4503670353690552</v>
      </c>
      <c r="E41" s="5">
        <f t="shared" si="41"/>
        <v>41.607234890975775</v>
      </c>
      <c r="F41" s="13">
        <f t="shared" si="35"/>
        <v>47.154783179959438</v>
      </c>
      <c r="G41" s="7">
        <f t="shared" si="17"/>
        <v>6.8452168200405623</v>
      </c>
      <c r="H41" s="7">
        <f t="shared" si="18"/>
        <v>46.856993313366225</v>
      </c>
      <c r="I41" s="13">
        <f t="shared" si="19"/>
        <v>48.005079381531957</v>
      </c>
      <c r="J41" s="7">
        <f t="shared" si="42"/>
        <v>5.9949206184680435</v>
      </c>
      <c r="K41" s="7">
        <f t="shared" si="20"/>
        <v>35.939073221733267</v>
      </c>
      <c r="L41" s="7">
        <f t="shared" si="21"/>
        <v>49.189216408528587</v>
      </c>
      <c r="M41" s="7">
        <f t="shared" si="43"/>
        <v>4.810783591471413</v>
      </c>
      <c r="N41" s="7">
        <f t="shared" si="22"/>
        <v>23.143638763970586</v>
      </c>
      <c r="O41" s="7">
        <f t="shared" si="23"/>
        <v>48.769855453306292</v>
      </c>
      <c r="P41" s="7">
        <f t="shared" si="44"/>
        <v>5.2301445466937082</v>
      </c>
      <c r="Q41" s="7">
        <f t="shared" si="24"/>
        <v>27.354411979309933</v>
      </c>
      <c r="R41" s="7">
        <f t="shared" si="25"/>
        <v>49.308212877755238</v>
      </c>
      <c r="S41" s="7">
        <f t="shared" si="45"/>
        <v>4.6917871222447616</v>
      </c>
      <c r="T41" s="7">
        <f t="shared" si="26"/>
        <v>22.012866400461782</v>
      </c>
      <c r="U41" s="7">
        <f t="shared" si="36"/>
        <v>49.846570302204192</v>
      </c>
      <c r="V41" s="7">
        <f t="shared" si="46"/>
        <v>4.1534296977958078</v>
      </c>
      <c r="W41" s="7">
        <f t="shared" si="27"/>
        <v>17.250978254532175</v>
      </c>
      <c r="X41" s="7">
        <f t="shared" si="28"/>
        <v>51.115523434068066</v>
      </c>
      <c r="Y41" s="7">
        <f t="shared" si="47"/>
        <v>2.8844765659319336</v>
      </c>
      <c r="Z41" s="7">
        <f t="shared" si="29"/>
        <v>8.3202050594104797</v>
      </c>
      <c r="AA41" s="7">
        <f t="shared" si="30"/>
        <v>51.636782985348461</v>
      </c>
      <c r="AB41" s="7">
        <f t="shared" si="48"/>
        <v>2.3632170146515392</v>
      </c>
      <c r="AC41" s="7">
        <f t="shared" si="31"/>
        <v>5.5847946583385335</v>
      </c>
      <c r="AD41" s="7">
        <f t="shared" si="32"/>
        <v>51.888570937083884</v>
      </c>
      <c r="AE41" s="7">
        <f t="shared" si="49"/>
        <v>2.1114290629161161</v>
      </c>
      <c r="AF41" s="7">
        <f t="shared" si="33"/>
        <v>4.4581326877268284</v>
      </c>
      <c r="AG41" s="7">
        <f t="shared" si="37"/>
        <v>52</v>
      </c>
      <c r="AH41" s="7">
        <f t="shared" si="50"/>
        <v>2</v>
      </c>
      <c r="AI41" s="7">
        <f t="shared" si="34"/>
        <v>4</v>
      </c>
      <c r="AJ41" s="7"/>
      <c r="AK41" s="48">
        <v>39</v>
      </c>
      <c r="AL41" s="49">
        <v>54</v>
      </c>
      <c r="AM41" s="50">
        <f t="shared" si="38"/>
        <v>-1.6730979787222111</v>
      </c>
      <c r="AN41" s="50">
        <f t="shared" si="13"/>
        <v>52.326902021277789</v>
      </c>
      <c r="AO41" s="26">
        <f t="shared" si="51"/>
        <v>51.673097978722211</v>
      </c>
      <c r="AP41" s="25">
        <f t="shared" si="39"/>
        <v>2.3269020212777889</v>
      </c>
      <c r="AQ41" s="25">
        <f t="shared" si="15"/>
        <v>1.7684455361711195</v>
      </c>
      <c r="AR41" s="1"/>
    </row>
    <row r="42" spans="1:44" x14ac:dyDescent="0.25">
      <c r="A42" s="4">
        <v>40</v>
      </c>
      <c r="B42" s="5">
        <v>51</v>
      </c>
      <c r="C42" s="5">
        <f t="shared" si="16"/>
        <v>47.872151316399396</v>
      </c>
      <c r="D42" s="5">
        <f t="shared" si="40"/>
        <v>3.1278486836006039</v>
      </c>
      <c r="E42" s="5">
        <f t="shared" si="41"/>
        <v>9.7834373875020297</v>
      </c>
      <c r="F42" s="13">
        <f t="shared" si="35"/>
        <v>47.839304861963491</v>
      </c>
      <c r="G42" s="7">
        <f t="shared" si="17"/>
        <v>3.1606951380365089</v>
      </c>
      <c r="H42" s="7">
        <f t="shared" si="18"/>
        <v>9.9899937556076264</v>
      </c>
      <c r="I42" s="13">
        <f t="shared" si="19"/>
        <v>49.204063505225562</v>
      </c>
      <c r="J42" s="7">
        <f t="shared" si="42"/>
        <v>1.7959364947744376</v>
      </c>
      <c r="K42" s="7">
        <f t="shared" si="20"/>
        <v>3.2253878932626936</v>
      </c>
      <c r="L42" s="7">
        <f t="shared" si="21"/>
        <v>50.632451485970009</v>
      </c>
      <c r="M42" s="7">
        <f t="shared" si="43"/>
        <v>0.36754851402999122</v>
      </c>
      <c r="N42" s="7">
        <f t="shared" si="22"/>
        <v>0.13509191016565467</v>
      </c>
      <c r="O42" s="7">
        <f t="shared" si="23"/>
        <v>49.892869907975665</v>
      </c>
      <c r="P42" s="7">
        <f t="shared" si="44"/>
        <v>1.1071300920243345</v>
      </c>
      <c r="Q42" s="7">
        <f t="shared" si="24"/>
        <v>1.2257370406658115</v>
      </c>
      <c r="R42" s="7">
        <f t="shared" si="25"/>
        <v>50.577391589979719</v>
      </c>
      <c r="S42" s="7">
        <f t="shared" si="45"/>
        <v>0.42260841002028116</v>
      </c>
      <c r="T42" s="7">
        <f t="shared" si="26"/>
        <v>0.17859786821987009</v>
      </c>
      <c r="U42" s="7">
        <f t="shared" si="36"/>
        <v>51.261913271983772</v>
      </c>
      <c r="V42" s="7">
        <f t="shared" si="46"/>
        <v>-0.26191327198377223</v>
      </c>
      <c r="W42" s="7">
        <f t="shared" si="27"/>
        <v>6.8598562041245453E-2</v>
      </c>
      <c r="X42" s="7">
        <f t="shared" si="28"/>
        <v>52.753971090661253</v>
      </c>
      <c r="Y42" s="7">
        <f t="shared" si="47"/>
        <v>-1.7539710906612527</v>
      </c>
      <c r="Z42" s="7">
        <f t="shared" si="29"/>
        <v>3.0764145868754245</v>
      </c>
      <c r="AA42" s="7">
        <f t="shared" si="30"/>
        <v>53.423104686813616</v>
      </c>
      <c r="AB42" s="7">
        <f t="shared" si="48"/>
        <v>-2.4231046868136161</v>
      </c>
      <c r="AC42" s="7">
        <f t="shared" si="31"/>
        <v>5.8714363232581128</v>
      </c>
      <c r="AD42" s="7">
        <f t="shared" si="32"/>
        <v>53.788857093708387</v>
      </c>
      <c r="AE42" s="7">
        <f t="shared" si="49"/>
        <v>-2.788857093708387</v>
      </c>
      <c r="AF42" s="7">
        <f t="shared" si="33"/>
        <v>7.7777238891275911</v>
      </c>
      <c r="AG42" s="7">
        <f t="shared" si="37"/>
        <v>54</v>
      </c>
      <c r="AH42" s="7">
        <f t="shared" si="50"/>
        <v>-3</v>
      </c>
      <c r="AI42" s="7">
        <f t="shared" si="34"/>
        <v>9</v>
      </c>
      <c r="AJ42" s="7"/>
      <c r="AK42" s="48">
        <v>40</v>
      </c>
      <c r="AL42" s="49">
        <v>51</v>
      </c>
      <c r="AM42" s="50">
        <f t="shared" si="38"/>
        <v>-3.4415435148933256</v>
      </c>
      <c r="AN42" s="50">
        <f t="shared" si="13"/>
        <v>47.558456485106674</v>
      </c>
      <c r="AO42" s="26">
        <f t="shared" si="51"/>
        <v>53.441543514893326</v>
      </c>
      <c r="AP42" s="25">
        <f t="shared" si="39"/>
        <v>-2.4415435148933256</v>
      </c>
      <c r="AQ42" s="25">
        <f t="shared" si="15"/>
        <v>-1.8555730713189273</v>
      </c>
      <c r="AR42" s="1"/>
    </row>
    <row r="43" spans="1:44" x14ac:dyDescent="0.25">
      <c r="A43" s="4">
        <v>41</v>
      </c>
      <c r="B43" s="5">
        <v>49</v>
      </c>
      <c r="C43" s="5">
        <f t="shared" si="16"/>
        <v>48.028543750579423</v>
      </c>
      <c r="D43" s="5">
        <f t="shared" si="40"/>
        <v>0.97145624942057651</v>
      </c>
      <c r="E43" s="5">
        <f t="shared" si="41"/>
        <v>0.94372724453829337</v>
      </c>
      <c r="F43" s="13">
        <f t="shared" si="35"/>
        <v>48.155374375767146</v>
      </c>
      <c r="G43" s="7">
        <f t="shared" si="17"/>
        <v>0.84462562423285448</v>
      </c>
      <c r="H43" s="7">
        <f t="shared" si="18"/>
        <v>0.71339244511073907</v>
      </c>
      <c r="I43" s="13">
        <f t="shared" si="19"/>
        <v>49.563250804180456</v>
      </c>
      <c r="J43" s="7">
        <f t="shared" si="42"/>
        <v>-0.56325080418045559</v>
      </c>
      <c r="K43" s="7">
        <f t="shared" si="20"/>
        <v>0.3172514684099299</v>
      </c>
      <c r="L43" s="7">
        <f t="shared" si="21"/>
        <v>50.742716040178998</v>
      </c>
      <c r="M43" s="7">
        <f t="shared" si="43"/>
        <v>-1.7427160401789976</v>
      </c>
      <c r="N43" s="7">
        <f t="shared" si="22"/>
        <v>3.0370591966971658</v>
      </c>
      <c r="O43" s="7">
        <f t="shared" si="23"/>
        <v>49.103582917178095</v>
      </c>
      <c r="P43" s="7">
        <f t="shared" si="44"/>
        <v>-0.10358291717809465</v>
      </c>
      <c r="Q43" s="7">
        <f t="shared" si="24"/>
        <v>1.0729420731124015E-2</v>
      </c>
      <c r="R43" s="7">
        <f t="shared" si="25"/>
        <v>49.419652430981742</v>
      </c>
      <c r="S43" s="7">
        <f t="shared" si="45"/>
        <v>-0.41965243098174199</v>
      </c>
      <c r="T43" s="7">
        <f t="shared" si="26"/>
        <v>0.17610816282888572</v>
      </c>
      <c r="U43" s="7">
        <f t="shared" si="36"/>
        <v>49.735721944785396</v>
      </c>
      <c r="V43" s="7">
        <f t="shared" si="46"/>
        <v>-0.73572194478539643</v>
      </c>
      <c r="W43" s="7">
        <f t="shared" si="27"/>
        <v>0.54128678003880593</v>
      </c>
      <c r="X43" s="7">
        <f t="shared" si="28"/>
        <v>51.078573981595127</v>
      </c>
      <c r="Y43" s="7">
        <f t="shared" si="47"/>
        <v>-2.0785739815951274</v>
      </c>
      <c r="Z43" s="7">
        <f t="shared" si="29"/>
        <v>4.320469796964221</v>
      </c>
      <c r="AA43" s="7">
        <f t="shared" si="30"/>
        <v>51.350794218132258</v>
      </c>
      <c r="AB43" s="7">
        <f t="shared" si="48"/>
        <v>-2.3507942181322576</v>
      </c>
      <c r="AC43" s="7">
        <f t="shared" si="31"/>
        <v>5.5262334560040527</v>
      </c>
      <c r="AD43" s="7">
        <f t="shared" si="32"/>
        <v>51.27888570937084</v>
      </c>
      <c r="AE43" s="7">
        <f t="shared" si="49"/>
        <v>-2.2788857093708401</v>
      </c>
      <c r="AF43" s="7">
        <f t="shared" si="33"/>
        <v>5.1933200763746372</v>
      </c>
      <c r="AG43" s="7">
        <f t="shared" si="37"/>
        <v>51</v>
      </c>
      <c r="AH43" s="7">
        <f t="shared" si="50"/>
        <v>-2</v>
      </c>
      <c r="AI43" s="7">
        <f t="shared" si="34"/>
        <v>4</v>
      </c>
      <c r="AJ43" s="7"/>
      <c r="AK43" s="48">
        <v>41</v>
      </c>
      <c r="AL43" s="49">
        <v>49</v>
      </c>
      <c r="AM43" s="50">
        <f t="shared" si="38"/>
        <v>-1.5859704435743964</v>
      </c>
      <c r="AN43" s="50">
        <f t="shared" si="13"/>
        <v>47.414029556425604</v>
      </c>
      <c r="AO43" s="26">
        <f t="shared" si="51"/>
        <v>51.585970443574396</v>
      </c>
      <c r="AP43" s="25">
        <f t="shared" si="39"/>
        <v>-2.5859704435743964</v>
      </c>
      <c r="AQ43" s="25">
        <f t="shared" si="15"/>
        <v>-1.9653375371165414</v>
      </c>
      <c r="AR43" s="1"/>
    </row>
    <row r="44" spans="1:44" x14ac:dyDescent="0.25">
      <c r="A44" s="4">
        <v>42</v>
      </c>
      <c r="B44" s="5">
        <v>50</v>
      </c>
      <c r="C44" s="5">
        <f t="shared" si="16"/>
        <v>48.077116563050453</v>
      </c>
      <c r="D44" s="5">
        <f t="shared" si="40"/>
        <v>1.9228834369495473</v>
      </c>
      <c r="E44" s="5">
        <f t="shared" si="41"/>
        <v>3.6974807120949036</v>
      </c>
      <c r="F44" s="13">
        <f t="shared" si="35"/>
        <v>48.239836938190429</v>
      </c>
      <c r="G44" s="7">
        <f t="shared" si="17"/>
        <v>1.7601630618095712</v>
      </c>
      <c r="H44" s="7">
        <f t="shared" si="18"/>
        <v>3.0981740041588441</v>
      </c>
      <c r="I44" s="13">
        <f t="shared" si="19"/>
        <v>49.450600643344373</v>
      </c>
      <c r="J44" s="7">
        <f t="shared" si="42"/>
        <v>0.549399356655627</v>
      </c>
      <c r="K44" s="7">
        <f t="shared" si="20"/>
        <v>0.30183965309361682</v>
      </c>
      <c r="L44" s="7">
        <f t="shared" si="21"/>
        <v>50.219901228125295</v>
      </c>
      <c r="M44" s="7">
        <f t="shared" si="43"/>
        <v>-0.21990122812529478</v>
      </c>
      <c r="N44" s="7">
        <f t="shared" si="22"/>
        <v>4.8356550131012935E-2</v>
      </c>
      <c r="O44" s="7">
        <f t="shared" si="23"/>
        <v>48.493224625460286</v>
      </c>
      <c r="P44" s="7">
        <f t="shared" si="44"/>
        <v>1.5067753745397141</v>
      </c>
      <c r="Q44" s="7">
        <f t="shared" si="24"/>
        <v>2.2703720293192959</v>
      </c>
      <c r="R44" s="7">
        <f t="shared" si="25"/>
        <v>48.577687187883569</v>
      </c>
      <c r="S44" s="7">
        <f t="shared" si="45"/>
        <v>1.4223128121164308</v>
      </c>
      <c r="T44" s="7">
        <f t="shared" si="26"/>
        <v>2.0229737355105493</v>
      </c>
      <c r="U44" s="7">
        <f t="shared" si="36"/>
        <v>48.66214975030686</v>
      </c>
      <c r="V44" s="7">
        <f t="shared" si="46"/>
        <v>1.3378502496931404</v>
      </c>
      <c r="W44" s="7">
        <f t="shared" si="27"/>
        <v>1.789843290603998</v>
      </c>
      <c r="X44" s="7">
        <f t="shared" si="28"/>
        <v>49.220716583435618</v>
      </c>
      <c r="Y44" s="7">
        <f t="shared" si="47"/>
        <v>0.77928341656438249</v>
      </c>
      <c r="Z44" s="7">
        <f t="shared" si="29"/>
        <v>0.6072826433322569</v>
      </c>
      <c r="AA44" s="7">
        <f t="shared" si="30"/>
        <v>49.41571479631903</v>
      </c>
      <c r="AB44" s="7">
        <f t="shared" si="48"/>
        <v>0.58428520368097026</v>
      </c>
      <c r="AC44" s="7">
        <f t="shared" si="31"/>
        <v>0.34138919924051292</v>
      </c>
      <c r="AD44" s="7">
        <f t="shared" si="32"/>
        <v>49.227888570937083</v>
      </c>
      <c r="AE44" s="7">
        <f t="shared" si="49"/>
        <v>0.77211142906291741</v>
      </c>
      <c r="AF44" s="7">
        <f t="shared" si="33"/>
        <v>0.59615605888958056</v>
      </c>
      <c r="AG44" s="7">
        <f t="shared" si="37"/>
        <v>49</v>
      </c>
      <c r="AH44" s="7">
        <f t="shared" si="50"/>
        <v>1</v>
      </c>
      <c r="AI44" s="7">
        <f t="shared" si="34"/>
        <v>1</v>
      </c>
      <c r="AJ44" s="7"/>
      <c r="AK44" s="48">
        <v>42</v>
      </c>
      <c r="AL44" s="49">
        <v>50</v>
      </c>
      <c r="AM44" s="50">
        <f t="shared" si="38"/>
        <v>0.37936709354214315</v>
      </c>
      <c r="AN44" s="50">
        <f t="shared" si="13"/>
        <v>50.379367093542143</v>
      </c>
      <c r="AO44" s="26">
        <f t="shared" si="51"/>
        <v>49.620632906457857</v>
      </c>
      <c r="AP44" s="25">
        <f t="shared" si="39"/>
        <v>0.37936709354214315</v>
      </c>
      <c r="AQ44" s="25">
        <f t="shared" si="15"/>
        <v>0.2883189910920288</v>
      </c>
      <c r="AR44" s="1"/>
    </row>
    <row r="45" spans="1:44" x14ac:dyDescent="0.25">
      <c r="A45" s="4">
        <v>43</v>
      </c>
      <c r="B45" s="5">
        <v>49.5</v>
      </c>
      <c r="C45" s="5">
        <f t="shared" si="16"/>
        <v>48.17326073489793</v>
      </c>
      <c r="D45" s="5">
        <f t="shared" si="40"/>
        <v>1.32673926510207</v>
      </c>
      <c r="E45" s="5">
        <f t="shared" si="41"/>
        <v>1.7602370775635807</v>
      </c>
      <c r="F45" s="13">
        <f t="shared" si="35"/>
        <v>48.415853244371384</v>
      </c>
      <c r="G45" s="7">
        <f t="shared" si="17"/>
        <v>1.0841467556286162</v>
      </c>
      <c r="H45" s="7">
        <f t="shared" si="18"/>
        <v>1.1753741877400543</v>
      </c>
      <c r="I45" s="13">
        <f t="shared" si="19"/>
        <v>49.560480514675504</v>
      </c>
      <c r="J45" s="7">
        <f t="shared" si="42"/>
        <v>-6.0480514675504082E-2</v>
      </c>
      <c r="K45" s="7">
        <f t="shared" si="20"/>
        <v>3.6578926554138645E-3</v>
      </c>
      <c r="L45" s="7">
        <f t="shared" si="21"/>
        <v>50.153930859687705</v>
      </c>
      <c r="M45" s="7">
        <f t="shared" si="43"/>
        <v>-0.65393085968770492</v>
      </c>
      <c r="N45" s="7">
        <f t="shared" si="22"/>
        <v>0.42762556925190082</v>
      </c>
      <c r="O45" s="7">
        <f t="shared" si="23"/>
        <v>48.943902162914256</v>
      </c>
      <c r="P45" s="7">
        <f t="shared" si="44"/>
        <v>0.55609783708574412</v>
      </c>
      <c r="Q45" s="7">
        <f t="shared" si="24"/>
        <v>0.30924480441144281</v>
      </c>
      <c r="R45" s="7">
        <f t="shared" si="25"/>
        <v>49.119918469095211</v>
      </c>
      <c r="S45" s="7">
        <f t="shared" si="45"/>
        <v>0.38008153090478913</v>
      </c>
      <c r="T45" s="7">
        <f t="shared" si="26"/>
        <v>0.14446197013492817</v>
      </c>
      <c r="U45" s="7">
        <f t="shared" si="36"/>
        <v>49.295934775276173</v>
      </c>
      <c r="V45" s="7">
        <f t="shared" si="46"/>
        <v>0.20406522472382704</v>
      </c>
      <c r="W45" s="7">
        <f t="shared" si="27"/>
        <v>4.1642615941586032E-2</v>
      </c>
      <c r="X45" s="7">
        <f t="shared" si="28"/>
        <v>49.59864492509206</v>
      </c>
      <c r="Y45" s="7">
        <f t="shared" si="47"/>
        <v>-9.8644925092060021E-2</v>
      </c>
      <c r="Z45" s="7">
        <f t="shared" si="29"/>
        <v>9.730821246418133E-3</v>
      </c>
      <c r="AA45" s="7">
        <f t="shared" si="30"/>
        <v>49.844143316687124</v>
      </c>
      <c r="AB45" s="7">
        <f t="shared" si="48"/>
        <v>-0.3441433166871235</v>
      </c>
      <c r="AC45" s="7">
        <f t="shared" si="31"/>
        <v>0.11843462242041378</v>
      </c>
      <c r="AD45" s="7">
        <f t="shared" si="32"/>
        <v>49.922788857093707</v>
      </c>
      <c r="AE45" s="7">
        <f t="shared" si="49"/>
        <v>-0.42278885709370684</v>
      </c>
      <c r="AF45" s="7">
        <f t="shared" si="33"/>
        <v>0.17875041768260286</v>
      </c>
      <c r="AG45" s="7">
        <f t="shared" si="37"/>
        <v>50</v>
      </c>
      <c r="AH45" s="7">
        <f t="shared" si="50"/>
        <v>-0.5</v>
      </c>
      <c r="AI45" s="7">
        <f t="shared" si="34"/>
        <v>0.25</v>
      </c>
      <c r="AJ45" s="7"/>
      <c r="AK45" s="48">
        <v>43</v>
      </c>
      <c r="AL45" s="49">
        <v>49.5</v>
      </c>
      <c r="AM45" s="50">
        <f t="shared" si="38"/>
        <v>9.104810245011663E-2</v>
      </c>
      <c r="AN45" s="50">
        <f t="shared" si="13"/>
        <v>49.591048102450117</v>
      </c>
      <c r="AO45" s="26">
        <f t="shared" si="51"/>
        <v>49.908951897549883</v>
      </c>
      <c r="AP45" s="25">
        <f t="shared" si="39"/>
        <v>-0.40895189754988337</v>
      </c>
      <c r="AQ45" s="25">
        <f t="shared" si="15"/>
        <v>-0.31080344213791139</v>
      </c>
      <c r="AR45" s="1"/>
    </row>
    <row r="46" spans="1:44" x14ac:dyDescent="0.25">
      <c r="A46" s="4">
        <v>44</v>
      </c>
      <c r="B46" s="5">
        <v>51</v>
      </c>
      <c r="C46" s="5">
        <f t="shared" si="16"/>
        <v>48.239597698153034</v>
      </c>
      <c r="D46" s="5">
        <f t="shared" si="40"/>
        <v>2.7604023018469661</v>
      </c>
      <c r="E46" s="5">
        <f t="shared" si="41"/>
        <v>7.6198208680420292</v>
      </c>
      <c r="F46" s="13">
        <f t="shared" si="35"/>
        <v>48.524267919934246</v>
      </c>
      <c r="G46" s="7">
        <f t="shared" si="17"/>
        <v>2.4757320800657538</v>
      </c>
      <c r="H46" s="7">
        <f t="shared" si="18"/>
        <v>6.1292493322667045</v>
      </c>
      <c r="I46" s="13">
        <f t="shared" si="19"/>
        <v>49.548384411740408</v>
      </c>
      <c r="J46" s="7">
        <f t="shared" si="42"/>
        <v>1.4516155882595925</v>
      </c>
      <c r="K46" s="7">
        <f t="shared" si="20"/>
        <v>2.1071878160782429</v>
      </c>
      <c r="L46" s="7">
        <f t="shared" si="21"/>
        <v>49.957751601781389</v>
      </c>
      <c r="M46" s="7">
        <f t="shared" si="43"/>
        <v>1.0422483982186108</v>
      </c>
      <c r="N46" s="7">
        <f t="shared" si="22"/>
        <v>1.0862817235892599</v>
      </c>
      <c r="O46" s="7">
        <f t="shared" si="23"/>
        <v>48.849511946622826</v>
      </c>
      <c r="P46" s="7">
        <f t="shared" si="44"/>
        <v>2.150488053377174</v>
      </c>
      <c r="Q46" s="7">
        <f t="shared" si="24"/>
        <v>4.624598867717947</v>
      </c>
      <c r="R46" s="7">
        <f t="shared" si="25"/>
        <v>48.957926622185695</v>
      </c>
      <c r="S46" s="7">
        <f t="shared" si="45"/>
        <v>2.0420733778143045</v>
      </c>
      <c r="T46" s="7">
        <f t="shared" si="26"/>
        <v>4.1700636803779236</v>
      </c>
      <c r="U46" s="7">
        <f t="shared" si="36"/>
        <v>49.066341297748551</v>
      </c>
      <c r="V46" s="7">
        <f t="shared" si="46"/>
        <v>1.9336587022514493</v>
      </c>
      <c r="W46" s="7">
        <f t="shared" si="27"/>
        <v>3.739035976792759</v>
      </c>
      <c r="X46" s="7">
        <f t="shared" si="28"/>
        <v>49.438780432582845</v>
      </c>
      <c r="Y46" s="7">
        <f t="shared" si="47"/>
        <v>1.5612195674171545</v>
      </c>
      <c r="Z46" s="7">
        <f t="shared" si="29"/>
        <v>2.4374065376862069</v>
      </c>
      <c r="AA46" s="7">
        <f t="shared" si="30"/>
        <v>49.519728985018418</v>
      </c>
      <c r="AB46" s="7">
        <f t="shared" si="48"/>
        <v>1.4802710149815823</v>
      </c>
      <c r="AC46" s="7">
        <f t="shared" si="31"/>
        <v>2.1912022777946039</v>
      </c>
      <c r="AD46" s="7">
        <f t="shared" si="32"/>
        <v>49.542278885709379</v>
      </c>
      <c r="AE46" s="7">
        <f t="shared" si="49"/>
        <v>1.4577211142906208</v>
      </c>
      <c r="AF46" s="7">
        <f t="shared" si="33"/>
        <v>2.1249508470486891</v>
      </c>
      <c r="AG46" s="7">
        <f t="shared" si="37"/>
        <v>49.5</v>
      </c>
      <c r="AH46" s="7">
        <f t="shared" si="50"/>
        <v>1.5</v>
      </c>
      <c r="AI46" s="7">
        <f t="shared" si="34"/>
        <v>2.25</v>
      </c>
      <c r="AJ46" s="7"/>
      <c r="AK46" s="48">
        <v>44</v>
      </c>
      <c r="AL46" s="49">
        <v>51</v>
      </c>
      <c r="AM46" s="50">
        <f t="shared" si="38"/>
        <v>0.40185154458802685</v>
      </c>
      <c r="AN46" s="50">
        <f t="shared" si="13"/>
        <v>51.401851544588027</v>
      </c>
      <c r="AO46" s="26">
        <f t="shared" si="51"/>
        <v>49.598148455411973</v>
      </c>
      <c r="AP46" s="25">
        <f t="shared" si="39"/>
        <v>1.4018515445880269</v>
      </c>
      <c r="AQ46" s="25">
        <f t="shared" si="15"/>
        <v>1.0654071738869004</v>
      </c>
      <c r="AR46" s="1"/>
    </row>
    <row r="47" spans="1:44" x14ac:dyDescent="0.25">
      <c r="A47" s="4">
        <v>45</v>
      </c>
      <c r="B47" s="5">
        <v>50</v>
      </c>
      <c r="C47" s="5">
        <f t="shared" si="16"/>
        <v>48.377617813245379</v>
      </c>
      <c r="D47" s="5">
        <f t="shared" si="40"/>
        <v>1.6223821867546206</v>
      </c>
      <c r="E47" s="5">
        <f t="shared" si="41"/>
        <v>2.632123959898705</v>
      </c>
      <c r="F47" s="13">
        <f t="shared" si="35"/>
        <v>48.771841127940824</v>
      </c>
      <c r="G47" s="7">
        <f t="shared" si="17"/>
        <v>1.2281588720591756</v>
      </c>
      <c r="H47" s="7">
        <f t="shared" si="18"/>
        <v>1.5083742150176664</v>
      </c>
      <c r="I47" s="13">
        <f t="shared" si="19"/>
        <v>49.83870752939233</v>
      </c>
      <c r="J47" s="7">
        <f t="shared" si="42"/>
        <v>0.16129247060766971</v>
      </c>
      <c r="K47" s="7">
        <f t="shared" si="20"/>
        <v>2.6015261074725998E-2</v>
      </c>
      <c r="L47" s="7">
        <f t="shared" si="21"/>
        <v>50.27042612124697</v>
      </c>
      <c r="M47" s="7">
        <f t="shared" si="43"/>
        <v>-0.2704261212469703</v>
      </c>
      <c r="N47" s="7">
        <f t="shared" si="22"/>
        <v>7.3130287052681084E-2</v>
      </c>
      <c r="O47" s="7">
        <f t="shared" si="23"/>
        <v>49.514560751960545</v>
      </c>
      <c r="P47" s="7">
        <f t="shared" si="44"/>
        <v>0.48543924803945515</v>
      </c>
      <c r="Q47" s="7">
        <f t="shared" si="24"/>
        <v>0.23565126353711166</v>
      </c>
      <c r="R47" s="7">
        <f t="shared" si="25"/>
        <v>49.762133959967123</v>
      </c>
      <c r="S47" s="7">
        <f t="shared" si="45"/>
        <v>0.23786604003287692</v>
      </c>
      <c r="T47" s="7">
        <f t="shared" si="26"/>
        <v>5.6580253000922211E-2</v>
      </c>
      <c r="U47" s="7">
        <f t="shared" si="36"/>
        <v>50.009707167973701</v>
      </c>
      <c r="V47" s="7">
        <f t="shared" si="46"/>
        <v>-9.7071679737013028E-3</v>
      </c>
      <c r="W47" s="7">
        <f t="shared" si="27"/>
        <v>9.4229110069652254E-5</v>
      </c>
      <c r="X47" s="7">
        <f t="shared" si="28"/>
        <v>50.419902389324562</v>
      </c>
      <c r="Y47" s="7">
        <f t="shared" si="47"/>
        <v>-0.41990238932456236</v>
      </c>
      <c r="Z47" s="7">
        <f t="shared" si="29"/>
        <v>0.17631801656047635</v>
      </c>
      <c r="AA47" s="7">
        <f t="shared" si="30"/>
        <v>50.687756086516572</v>
      </c>
      <c r="AB47" s="7">
        <f t="shared" si="48"/>
        <v>-0.68775608651657194</v>
      </c>
      <c r="AC47" s="7">
        <f t="shared" si="31"/>
        <v>0.47300843454059038</v>
      </c>
      <c r="AD47" s="7">
        <f t="shared" si="32"/>
        <v>50.854227888570939</v>
      </c>
      <c r="AE47" s="7">
        <f t="shared" si="49"/>
        <v>-0.85422788857093934</v>
      </c>
      <c r="AF47" s="7">
        <f t="shared" si="33"/>
        <v>0.72970528561236514</v>
      </c>
      <c r="AG47" s="7">
        <f t="shared" si="37"/>
        <v>51</v>
      </c>
      <c r="AH47" s="7">
        <f t="shared" si="50"/>
        <v>-1</v>
      </c>
      <c r="AI47" s="7">
        <f t="shared" si="34"/>
        <v>1</v>
      </c>
      <c r="AJ47" s="7"/>
      <c r="AK47" s="48">
        <v>45</v>
      </c>
      <c r="AL47" s="49">
        <v>50</v>
      </c>
      <c r="AM47" s="50">
        <f t="shared" si="38"/>
        <v>-0.66355562929886958</v>
      </c>
      <c r="AN47" s="50">
        <f t="shared" si="13"/>
        <v>49.33644437070113</v>
      </c>
      <c r="AO47" s="26">
        <f t="shared" si="51"/>
        <v>50.66355562929887</v>
      </c>
      <c r="AP47" s="25">
        <f t="shared" si="39"/>
        <v>-0.66355562929886958</v>
      </c>
      <c r="AQ47" s="25">
        <f t="shared" si="15"/>
        <v>-0.50430227826714091</v>
      </c>
      <c r="AR47" s="1"/>
    </row>
    <row r="48" spans="1:44" x14ac:dyDescent="0.25">
      <c r="A48" s="4">
        <v>46</v>
      </c>
      <c r="B48" s="5">
        <v>52</v>
      </c>
      <c r="C48" s="5">
        <f t="shared" si="16"/>
        <v>48.458736922583107</v>
      </c>
      <c r="D48" s="5">
        <f t="shared" si="40"/>
        <v>3.5412630774168932</v>
      </c>
      <c r="E48" s="5">
        <f t="shared" si="41"/>
        <v>12.540544183476165</v>
      </c>
      <c r="F48" s="13">
        <f t="shared" si="35"/>
        <v>48.894657015146741</v>
      </c>
      <c r="G48" s="7">
        <f t="shared" si="17"/>
        <v>3.1053429848532588</v>
      </c>
      <c r="H48" s="7">
        <f t="shared" si="18"/>
        <v>9.6431550535773471</v>
      </c>
      <c r="I48" s="13">
        <f t="shared" si="19"/>
        <v>49.870966023513866</v>
      </c>
      <c r="J48" s="7">
        <f t="shared" si="42"/>
        <v>2.1290339764861343</v>
      </c>
      <c r="K48" s="7">
        <f t="shared" si="20"/>
        <v>4.5327856730323619</v>
      </c>
      <c r="L48" s="7">
        <f t="shared" si="21"/>
        <v>50.189298284872876</v>
      </c>
      <c r="M48" s="7">
        <f t="shared" si="43"/>
        <v>1.8107017151271236</v>
      </c>
      <c r="N48" s="7">
        <f t="shared" si="22"/>
        <v>3.2786407011643073</v>
      </c>
      <c r="O48" s="7">
        <f t="shared" si="23"/>
        <v>49.263104676764492</v>
      </c>
      <c r="P48" s="7">
        <f t="shared" si="44"/>
        <v>2.7368953232355082</v>
      </c>
      <c r="Q48" s="7">
        <f t="shared" si="24"/>
        <v>7.4905960103483968</v>
      </c>
      <c r="R48" s="7">
        <f t="shared" si="25"/>
        <v>49.385920563970416</v>
      </c>
      <c r="S48" s="7">
        <f t="shared" si="45"/>
        <v>2.6140794360295843</v>
      </c>
      <c r="T48" s="7">
        <f t="shared" si="26"/>
        <v>6.8334112978727495</v>
      </c>
      <c r="U48" s="7">
        <f t="shared" si="36"/>
        <v>49.508736451176333</v>
      </c>
      <c r="V48" s="7">
        <f t="shared" si="46"/>
        <v>2.4912635488236674</v>
      </c>
      <c r="W48" s="7">
        <f t="shared" si="27"/>
        <v>6.2063940696974935</v>
      </c>
      <c r="X48" s="7">
        <f t="shared" si="28"/>
        <v>50.002912150392106</v>
      </c>
      <c r="Y48" s="7">
        <f t="shared" si="47"/>
        <v>1.9970878496078939</v>
      </c>
      <c r="Z48" s="7">
        <f t="shared" si="29"/>
        <v>3.9883598790514818</v>
      </c>
      <c r="AA48" s="7">
        <f t="shared" si="30"/>
        <v>50.083980477864912</v>
      </c>
      <c r="AB48" s="7">
        <f t="shared" si="48"/>
        <v>1.9160195221350875</v>
      </c>
      <c r="AC48" s="7">
        <f t="shared" si="31"/>
        <v>3.671130809202769</v>
      </c>
      <c r="AD48" s="7">
        <f t="shared" si="32"/>
        <v>50.085422788857095</v>
      </c>
      <c r="AE48" s="7">
        <f t="shared" si="49"/>
        <v>1.9145772111429054</v>
      </c>
      <c r="AF48" s="7">
        <f t="shared" si="33"/>
        <v>3.6656058974277452</v>
      </c>
      <c r="AG48" s="7">
        <f t="shared" si="37"/>
        <v>50</v>
      </c>
      <c r="AH48" s="7">
        <f t="shared" si="50"/>
        <v>2</v>
      </c>
      <c r="AI48" s="7">
        <f t="shared" si="34"/>
        <v>4</v>
      </c>
      <c r="AJ48" s="7"/>
      <c r="AK48" s="48">
        <v>46</v>
      </c>
      <c r="AL48" s="49">
        <v>52</v>
      </c>
      <c r="AM48" s="50">
        <f t="shared" si="38"/>
        <v>-0.15925335103172955</v>
      </c>
      <c r="AN48" s="50">
        <f t="shared" si="13"/>
        <v>51.84074664896827</v>
      </c>
      <c r="AO48" s="26">
        <f t="shared" si="51"/>
        <v>50.15925335103173</v>
      </c>
      <c r="AP48" s="25">
        <f t="shared" si="39"/>
        <v>1.8407466489682704</v>
      </c>
      <c r="AQ48" s="25">
        <f t="shared" si="15"/>
        <v>1.3989674532158856</v>
      </c>
      <c r="AR48" s="1"/>
    </row>
    <row r="49" spans="1:44" x14ac:dyDescent="0.25">
      <c r="A49" s="4">
        <v>47</v>
      </c>
      <c r="B49" s="5">
        <v>50</v>
      </c>
      <c r="C49" s="5">
        <f t="shared" si="16"/>
        <v>48.635800076453954</v>
      </c>
      <c r="D49" s="5">
        <f t="shared" si="40"/>
        <v>1.364199923546046</v>
      </c>
      <c r="E49" s="5">
        <f t="shared" si="41"/>
        <v>1.8610414314030379</v>
      </c>
      <c r="F49" s="13">
        <f>0.1*B48+0.9*F48</f>
        <v>49.205191313632071</v>
      </c>
      <c r="G49" s="7">
        <f t="shared" si="17"/>
        <v>0.79480868636792934</v>
      </c>
      <c r="H49" s="7">
        <f t="shared" si="18"/>
        <v>0.63172084792591343</v>
      </c>
      <c r="I49" s="13">
        <f t="shared" si="19"/>
        <v>50.296772818811093</v>
      </c>
      <c r="J49" s="7">
        <f t="shared" si="42"/>
        <v>-0.29677281881109252</v>
      </c>
      <c r="K49" s="7">
        <f t="shared" si="20"/>
        <v>8.8074105985081544E-2</v>
      </c>
      <c r="L49" s="7">
        <f t="shared" si="21"/>
        <v>50.732508799411015</v>
      </c>
      <c r="M49" s="7">
        <f t="shared" si="43"/>
        <v>-0.73250879941101488</v>
      </c>
      <c r="N49" s="7">
        <f t="shared" si="22"/>
        <v>0.53656914121456645</v>
      </c>
      <c r="O49" s="7">
        <f t="shared" si="23"/>
        <v>50.136794209088045</v>
      </c>
      <c r="P49" s="7">
        <f t="shared" si="44"/>
        <v>-0.13679420908804474</v>
      </c>
      <c r="Q49" s="7">
        <f t="shared" si="24"/>
        <v>1.8712655640023702E-2</v>
      </c>
      <c r="R49" s="7">
        <f t="shared" si="25"/>
        <v>50.447328507573374</v>
      </c>
      <c r="S49" s="7">
        <f t="shared" si="45"/>
        <v>-0.44732850757337417</v>
      </c>
      <c r="T49" s="7">
        <f t="shared" si="26"/>
        <v>0.20010279368782227</v>
      </c>
      <c r="U49" s="7">
        <f t="shared" si="36"/>
        <v>50.757862806058696</v>
      </c>
      <c r="V49" s="7">
        <f t="shared" si="46"/>
        <v>-0.75786280605869649</v>
      </c>
      <c r="W49" s="7">
        <f t="shared" si="27"/>
        <v>0.57435603280716141</v>
      </c>
      <c r="X49" s="7">
        <f t="shared" si="28"/>
        <v>51.252620935352894</v>
      </c>
      <c r="Y49" s="7">
        <f t="shared" si="47"/>
        <v>-1.2526209353528941</v>
      </c>
      <c r="Z49" s="7">
        <f t="shared" si="29"/>
        <v>1.5690592076843592</v>
      </c>
      <c r="AA49" s="7">
        <f t="shared" si="30"/>
        <v>51.600582430078425</v>
      </c>
      <c r="AB49" s="7">
        <f t="shared" si="48"/>
        <v>-1.6005824300784255</v>
      </c>
      <c r="AC49" s="7">
        <f t="shared" si="31"/>
        <v>2.5618641154757578</v>
      </c>
      <c r="AD49" s="7">
        <f t="shared" si="32"/>
        <v>51.80854227888571</v>
      </c>
      <c r="AE49" s="7">
        <f t="shared" si="49"/>
        <v>-1.8085422788857102</v>
      </c>
      <c r="AF49" s="7">
        <f t="shared" si="33"/>
        <v>3.270825174517118</v>
      </c>
      <c r="AG49" s="7">
        <f t="shared" si="37"/>
        <v>52</v>
      </c>
      <c r="AH49" s="7">
        <f t="shared" si="50"/>
        <v>-2</v>
      </c>
      <c r="AI49" s="7">
        <f t="shared" si="34"/>
        <v>4</v>
      </c>
      <c r="AJ49" s="7"/>
      <c r="AK49" s="48">
        <v>47</v>
      </c>
      <c r="AL49" s="49">
        <v>50</v>
      </c>
      <c r="AM49" s="50">
        <f t="shared" si="38"/>
        <v>-1.5582208042476182</v>
      </c>
      <c r="AN49" s="50">
        <f t="shared" si="13"/>
        <v>48.441779195752382</v>
      </c>
      <c r="AO49" s="26">
        <f t="shared" si="51"/>
        <v>51.558220804247618</v>
      </c>
      <c r="AP49" s="25">
        <f t="shared" si="39"/>
        <v>-1.5582208042476182</v>
      </c>
      <c r="AQ49" s="25">
        <f t="shared" si="15"/>
        <v>-1.1842478112281898</v>
      </c>
      <c r="AR49" s="1"/>
    </row>
    <row r="50" spans="1:44" x14ac:dyDescent="0.25">
      <c r="A50" s="4">
        <v>48</v>
      </c>
      <c r="B50" s="5">
        <v>48</v>
      </c>
      <c r="C50" s="5">
        <f t="shared" si="16"/>
        <v>48.704010072631256</v>
      </c>
      <c r="D50" s="5">
        <f t="shared" si="40"/>
        <v>-0.70401007263125592</v>
      </c>
      <c r="E50" s="5">
        <f t="shared" si="41"/>
        <v>0.49563018236626621</v>
      </c>
      <c r="F50" s="13">
        <f t="shared" si="35"/>
        <v>49.284672182268864</v>
      </c>
      <c r="G50" s="7">
        <f t="shared" si="17"/>
        <v>-1.2846721822688636</v>
      </c>
      <c r="H50" s="7">
        <f t="shared" si="18"/>
        <v>1.6503826158954442</v>
      </c>
      <c r="I50" s="13">
        <f t="shared" si="19"/>
        <v>50.23741825504888</v>
      </c>
      <c r="J50" s="7">
        <f t="shared" si="42"/>
        <v>-2.2374182550488797</v>
      </c>
      <c r="K50" s="7">
        <f t="shared" si="20"/>
        <v>5.0060404480259733</v>
      </c>
      <c r="L50" s="7">
        <f t="shared" si="21"/>
        <v>50.51275615958771</v>
      </c>
      <c r="M50" s="7">
        <f t="shared" si="43"/>
        <v>-2.5127561595877097</v>
      </c>
      <c r="N50" s="7">
        <f t="shared" si="22"/>
        <v>6.3139435175459759</v>
      </c>
      <c r="O50" s="7">
        <f t="shared" si="23"/>
        <v>49.523114788179242</v>
      </c>
      <c r="P50" s="7">
        <f t="shared" si="44"/>
        <v>-1.5231147881792424</v>
      </c>
      <c r="Q50" s="7">
        <f t="shared" si="24"/>
        <v>2.3198786579702984</v>
      </c>
      <c r="R50" s="7">
        <f t="shared" si="25"/>
        <v>49.602595656816035</v>
      </c>
      <c r="S50" s="7">
        <f t="shared" si="45"/>
        <v>-1.6025956568160353</v>
      </c>
      <c r="T50" s="7">
        <f t="shared" si="26"/>
        <v>2.5683128392456198</v>
      </c>
      <c r="U50" s="7">
        <f t="shared" si="36"/>
        <v>49.682076525452828</v>
      </c>
      <c r="V50" s="7">
        <f t="shared" si="46"/>
        <v>-1.6820765254528283</v>
      </c>
      <c r="W50" s="7">
        <f t="shared" si="27"/>
        <v>2.829381437479459</v>
      </c>
      <c r="X50" s="7">
        <f t="shared" si="28"/>
        <v>50.227358841817605</v>
      </c>
      <c r="Y50" s="7">
        <f t="shared" si="47"/>
        <v>-2.2273588418176047</v>
      </c>
      <c r="Z50" s="7">
        <f t="shared" si="29"/>
        <v>4.9611274102230611</v>
      </c>
      <c r="AA50" s="7">
        <f t="shared" si="30"/>
        <v>50.250524187070582</v>
      </c>
      <c r="AB50" s="7">
        <f t="shared" si="48"/>
        <v>-2.2505241870705817</v>
      </c>
      <c r="AC50" s="7">
        <f t="shared" si="31"/>
        <v>5.0648591165897026</v>
      </c>
      <c r="AD50" s="7">
        <f t="shared" si="32"/>
        <v>50.180854227888574</v>
      </c>
      <c r="AE50" s="7">
        <f t="shared" si="49"/>
        <v>-2.1808542278885739</v>
      </c>
      <c r="AF50" s="7">
        <f t="shared" si="33"/>
        <v>4.7561251632994672</v>
      </c>
      <c r="AG50" s="7">
        <f t="shared" si="37"/>
        <v>50</v>
      </c>
      <c r="AH50" s="7">
        <f t="shared" si="50"/>
        <v>-2</v>
      </c>
      <c r="AI50" s="7">
        <f t="shared" si="34"/>
        <v>4</v>
      </c>
      <c r="AJ50" s="7"/>
      <c r="AK50" s="48">
        <v>48</v>
      </c>
      <c r="AL50" s="49">
        <v>48</v>
      </c>
      <c r="AM50" s="50">
        <f t="shared" si="38"/>
        <v>-0.37397299301942866</v>
      </c>
      <c r="AN50" s="50">
        <f t="shared" si="13"/>
        <v>47.626027006980571</v>
      </c>
      <c r="AO50" s="26">
        <f t="shared" si="51"/>
        <v>50.373972993019429</v>
      </c>
      <c r="AP50" s="25">
        <f t="shared" si="39"/>
        <v>-2.3739729930194287</v>
      </c>
      <c r="AQ50" s="25">
        <f t="shared" si="15"/>
        <v>-1.8042194746947657</v>
      </c>
      <c r="AR50" s="1"/>
    </row>
    <row r="51" spans="1:44" x14ac:dyDescent="0.25">
      <c r="A51" s="4">
        <v>49</v>
      </c>
      <c r="B51" s="5">
        <v>49.5</v>
      </c>
      <c r="C51" s="5">
        <f t="shared" si="16"/>
        <v>48.668809568999691</v>
      </c>
      <c r="D51" s="5">
        <f t="shared" si="40"/>
        <v>0.83119043100030865</v>
      </c>
      <c r="E51" s="5">
        <f t="shared" si="41"/>
        <v>0.69087753258647888</v>
      </c>
      <c r="F51" s="13">
        <f t="shared" si="35"/>
        <v>49.156204964041976</v>
      </c>
      <c r="G51" s="7">
        <f t="shared" si="17"/>
        <v>0.34379503595802419</v>
      </c>
      <c r="H51" s="7">
        <f t="shared" si="18"/>
        <v>0.11819502674937914</v>
      </c>
      <c r="I51" s="13">
        <f t="shared" si="19"/>
        <v>49.789934604039111</v>
      </c>
      <c r="J51" s="7">
        <f t="shared" si="42"/>
        <v>-0.28993460403911087</v>
      </c>
      <c r="K51" s="7">
        <f t="shared" si="20"/>
        <v>8.4062074619316002E-2</v>
      </c>
      <c r="L51" s="7">
        <f t="shared" si="21"/>
        <v>49.758929311711391</v>
      </c>
      <c r="M51" s="7">
        <f t="shared" si="43"/>
        <v>-0.25892931171139111</v>
      </c>
      <c r="N51" s="7">
        <f t="shared" si="22"/>
        <v>6.7044388463334742E-2</v>
      </c>
      <c r="O51" s="7">
        <f t="shared" si="23"/>
        <v>48.77080330936132</v>
      </c>
      <c r="P51" s="7">
        <f t="shared" si="44"/>
        <v>0.72919669063868042</v>
      </c>
      <c r="Q51" s="7">
        <f t="shared" si="24"/>
        <v>0.53172781363840338</v>
      </c>
      <c r="R51" s="7">
        <f t="shared" si="25"/>
        <v>48.642336091134432</v>
      </c>
      <c r="S51" s="7">
        <f t="shared" si="45"/>
        <v>0.8576639088655682</v>
      </c>
      <c r="T51" s="7">
        <f t="shared" si="26"/>
        <v>0.73558738057056572</v>
      </c>
      <c r="U51" s="7">
        <f t="shared" si="36"/>
        <v>48.513868872907544</v>
      </c>
      <c r="V51" s="7">
        <f t="shared" si="46"/>
        <v>0.98613112709245598</v>
      </c>
      <c r="W51" s="7">
        <f t="shared" si="27"/>
        <v>0.97245459982063753</v>
      </c>
      <c r="X51" s="7">
        <f t="shared" si="28"/>
        <v>48.504622957635846</v>
      </c>
      <c r="Y51" s="7">
        <f t="shared" si="47"/>
        <v>0.99537704236415436</v>
      </c>
      <c r="Z51" s="7">
        <f t="shared" si="29"/>
        <v>0.9907754564656116</v>
      </c>
      <c r="AA51" s="7">
        <f t="shared" si="30"/>
        <v>48.445471768363525</v>
      </c>
      <c r="AB51" s="7">
        <f t="shared" si="48"/>
        <v>1.0545282316364748</v>
      </c>
      <c r="AC51" s="7">
        <f t="shared" si="31"/>
        <v>1.1120297913183506</v>
      </c>
      <c r="AD51" s="7">
        <f t="shared" si="32"/>
        <v>48.21808542278886</v>
      </c>
      <c r="AE51" s="7">
        <f t="shared" si="49"/>
        <v>1.2819145772111398</v>
      </c>
      <c r="AF51" s="7">
        <f t="shared" si="33"/>
        <v>1.6433049832664153</v>
      </c>
      <c r="AG51" s="7">
        <f t="shared" si="37"/>
        <v>48</v>
      </c>
      <c r="AH51" s="7">
        <f t="shared" si="50"/>
        <v>1.5</v>
      </c>
      <c r="AI51" s="7">
        <f t="shared" si="34"/>
        <v>2.25</v>
      </c>
      <c r="AJ51" s="7"/>
      <c r="AK51" s="48">
        <v>49</v>
      </c>
      <c r="AL51" s="49">
        <v>49.5</v>
      </c>
      <c r="AM51" s="50">
        <f t="shared" si="38"/>
        <v>1.4302464816753329</v>
      </c>
      <c r="AN51" s="50">
        <f t="shared" si="13"/>
        <v>50.930246481675333</v>
      </c>
      <c r="AO51" s="26">
        <f t="shared" si="51"/>
        <v>48.569753518324667</v>
      </c>
      <c r="AP51" s="25">
        <f t="shared" si="39"/>
        <v>0.93024648167533286</v>
      </c>
      <c r="AQ51" s="25">
        <f t="shared" si="15"/>
        <v>0.70698732607325299</v>
      </c>
      <c r="AR51" s="1"/>
    </row>
    <row r="52" spans="1:44" x14ac:dyDescent="0.25">
      <c r="A52" s="4">
        <v>50</v>
      </c>
      <c r="B52" s="5">
        <v>49</v>
      </c>
      <c r="C52" s="5">
        <f t="shared" si="16"/>
        <v>48.710369090549705</v>
      </c>
      <c r="D52" s="5">
        <f t="shared" si="40"/>
        <v>0.28963090945029535</v>
      </c>
      <c r="E52" s="5">
        <f t="shared" si="41"/>
        <v>8.3886063709005185E-2</v>
      </c>
      <c r="F52" s="13">
        <f t="shared" si="35"/>
        <v>49.190584467637784</v>
      </c>
      <c r="G52" s="7">
        <f t="shared" si="17"/>
        <v>-0.19058446763778392</v>
      </c>
      <c r="H52" s="7">
        <f t="shared" si="18"/>
        <v>3.6322439304777507E-2</v>
      </c>
      <c r="I52" s="13">
        <f t="shared" si="19"/>
        <v>49.73194768323129</v>
      </c>
      <c r="J52" s="7">
        <f t="shared" si="42"/>
        <v>-0.73194768323129011</v>
      </c>
      <c r="K52" s="7">
        <f t="shared" si="20"/>
        <v>0.53574741098765299</v>
      </c>
      <c r="L52" s="7">
        <f t="shared" si="21"/>
        <v>49.68125051819797</v>
      </c>
      <c r="M52" s="7">
        <f t="shared" si="43"/>
        <v>-0.68125051819797022</v>
      </c>
      <c r="N52" s="7">
        <f t="shared" si="22"/>
        <v>0.46410226854500297</v>
      </c>
      <c r="O52" s="7">
        <f t="shared" si="23"/>
        <v>49.29372297842518</v>
      </c>
      <c r="P52" s="7">
        <f t="shared" si="44"/>
        <v>-0.2937229784251798</v>
      </c>
      <c r="Q52" s="7">
        <f t="shared" si="24"/>
        <v>8.6273188054958636E-2</v>
      </c>
      <c r="R52" s="7">
        <f t="shared" si="25"/>
        <v>49.328102482020988</v>
      </c>
      <c r="S52" s="7">
        <f t="shared" si="45"/>
        <v>-0.32810248202098791</v>
      </c>
      <c r="T52" s="7">
        <f t="shared" si="26"/>
        <v>0.10765123870833269</v>
      </c>
      <c r="U52" s="7">
        <f t="shared" si="36"/>
        <v>49.362481985616796</v>
      </c>
      <c r="V52" s="7">
        <f t="shared" si="46"/>
        <v>-0.36248198561679601</v>
      </c>
      <c r="W52" s="7">
        <f t="shared" si="27"/>
        <v>0.1313931898966951</v>
      </c>
      <c r="X52" s="7">
        <f t="shared" si="28"/>
        <v>49.204160661872265</v>
      </c>
      <c r="Y52" s="7">
        <f t="shared" si="47"/>
        <v>-0.20416066187226534</v>
      </c>
      <c r="Z52" s="7">
        <f t="shared" si="29"/>
        <v>4.1681575856121457E-2</v>
      </c>
      <c r="AA52" s="7">
        <f t="shared" si="30"/>
        <v>49.300924591527171</v>
      </c>
      <c r="AB52" s="7">
        <f t="shared" si="48"/>
        <v>-0.30092459152717055</v>
      </c>
      <c r="AC52" s="7">
        <f t="shared" si="31"/>
        <v>9.0555609785794439E-2</v>
      </c>
      <c r="AD52" s="7">
        <f t="shared" si="32"/>
        <v>49.371808542278892</v>
      </c>
      <c r="AE52" s="7">
        <f t="shared" si="49"/>
        <v>-0.37180854227889171</v>
      </c>
      <c r="AF52" s="7">
        <f t="shared" si="33"/>
        <v>0.1382415921115544</v>
      </c>
      <c r="AG52" s="7">
        <f t="shared" si="37"/>
        <v>49.5</v>
      </c>
      <c r="AH52" s="7">
        <f t="shared" si="50"/>
        <v>-0.5</v>
      </c>
      <c r="AI52" s="7">
        <f t="shared" si="34"/>
        <v>0.25</v>
      </c>
      <c r="AJ52" s="7"/>
      <c r="AK52" s="48">
        <v>50</v>
      </c>
      <c r="AL52" s="49">
        <v>49</v>
      </c>
      <c r="AM52" s="50">
        <f t="shared" si="38"/>
        <v>0.72325915560207932</v>
      </c>
      <c r="AN52" s="50">
        <f t="shared" si="13"/>
        <v>49.723259155602079</v>
      </c>
      <c r="AO52" s="26">
        <f t="shared" si="51"/>
        <v>49.276740844397921</v>
      </c>
      <c r="AP52" s="25">
        <f t="shared" si="39"/>
        <v>-0.27674084439792068</v>
      </c>
      <c r="AQ52" s="25">
        <f t="shared" si="15"/>
        <v>-0.21032304174241973</v>
      </c>
      <c r="AR52" s="1"/>
    </row>
    <row r="53" spans="1:44" x14ac:dyDescent="0.25">
      <c r="A53" t="s">
        <v>106</v>
      </c>
      <c r="B53" s="13">
        <f>AVERAGE(B3:B52)</f>
        <v>48.2</v>
      </c>
      <c r="E53" s="7">
        <f>SUM(E4:E52)</f>
        <v>649.24625516844833</v>
      </c>
      <c r="G53" s="7"/>
      <c r="H53" s="7">
        <f>SUM(H4:H52)</f>
        <v>599.68572875505754</v>
      </c>
      <c r="I53" s="13"/>
      <c r="J53" s="7"/>
      <c r="K53" s="7">
        <f>SUM(K4:K52)</f>
        <v>505.90008086083759</v>
      </c>
      <c r="L53" s="7"/>
      <c r="M53" s="7"/>
      <c r="N53" s="7">
        <f>SUM(N4:N52)</f>
        <v>433.11687166160783</v>
      </c>
      <c r="O53" s="7"/>
      <c r="P53" s="7"/>
      <c r="Q53" s="7">
        <f>SUM(Q4:Q52)</f>
        <v>396.5202593665361</v>
      </c>
      <c r="R53" s="7"/>
      <c r="S53" s="7"/>
      <c r="T53" s="7">
        <f>SUM(T4:T52)</f>
        <v>352.7844124896593</v>
      </c>
      <c r="U53" s="7"/>
      <c r="V53" s="7"/>
      <c r="W53" s="7">
        <f>SUM(W4:W52)</f>
        <v>321.04155373909725</v>
      </c>
      <c r="X53" s="7"/>
      <c r="Y53" s="7"/>
      <c r="Z53" s="7">
        <f>SUM(Z4:Z52)</f>
        <v>300.58113069228688</v>
      </c>
      <c r="AA53" s="7"/>
      <c r="AB53" s="7"/>
      <c r="AC53" s="7">
        <f>SUM(AC4:AC52)</f>
        <v>306.68807046307052</v>
      </c>
      <c r="AD53" s="7"/>
      <c r="AE53" s="7"/>
      <c r="AF53" s="7">
        <f>SUM(AF4:AF52)</f>
        <v>309.43256070049154</v>
      </c>
      <c r="AG53" s="7"/>
      <c r="AH53" s="7"/>
      <c r="AI53" s="7">
        <f>SUM(AI4:AI52)</f>
        <v>314</v>
      </c>
      <c r="AJ53" s="7"/>
      <c r="AK53" s="7"/>
      <c r="AL53" s="7"/>
      <c r="AM53" s="7"/>
      <c r="AN53" s="7"/>
      <c r="AO53" s="13"/>
      <c r="AP53" s="1"/>
      <c r="AQ53" s="15"/>
      <c r="AR53" s="1"/>
    </row>
    <row r="54" spans="1:44" x14ac:dyDescent="0.2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4" x14ac:dyDescent="0.25">
      <c r="N55" s="7"/>
      <c r="O55" s="7"/>
      <c r="P55" s="14" t="s">
        <v>45</v>
      </c>
      <c r="Q55" s="1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4" x14ac:dyDescent="0.25">
      <c r="N56" s="7"/>
      <c r="O56" s="7"/>
      <c r="P56" s="15">
        <v>0.05</v>
      </c>
      <c r="Q56" s="15">
        <v>649.24625516844833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4" x14ac:dyDescent="0.25">
      <c r="N57" s="7"/>
      <c r="O57" s="7"/>
      <c r="P57" s="15">
        <v>0.1</v>
      </c>
      <c r="Q57" s="15">
        <v>599.68572875505754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4" x14ac:dyDescent="0.25">
      <c r="N58" s="7"/>
      <c r="O58" s="7"/>
      <c r="P58" s="15">
        <v>0.2</v>
      </c>
      <c r="Q58" s="15">
        <v>505.90008086083759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4" x14ac:dyDescent="0.25">
      <c r="N59" s="7"/>
      <c r="O59" s="7"/>
      <c r="P59" s="15">
        <v>0.3</v>
      </c>
      <c r="Q59" s="15">
        <v>433.11687166160783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4" x14ac:dyDescent="0.25">
      <c r="N60" s="7"/>
      <c r="O60" s="7"/>
      <c r="P60" s="15">
        <v>0.4</v>
      </c>
      <c r="Q60" s="15">
        <v>396.5202593665361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4" x14ac:dyDescent="0.25">
      <c r="N61" s="7"/>
      <c r="O61" s="7"/>
      <c r="P61" s="15">
        <v>0.5</v>
      </c>
      <c r="Q61" s="15">
        <v>352.7844124896593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4" x14ac:dyDescent="0.25">
      <c r="N62" s="7"/>
      <c r="O62" s="7"/>
      <c r="P62" s="15">
        <v>0.6</v>
      </c>
      <c r="Q62" s="15">
        <v>321.04155373909725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4" x14ac:dyDescent="0.25">
      <c r="N63" s="7"/>
      <c r="O63" s="7"/>
      <c r="P63" s="15">
        <v>0.7</v>
      </c>
      <c r="Q63" s="15">
        <v>300.58113069228688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4" x14ac:dyDescent="0.25">
      <c r="N64" s="7"/>
      <c r="O64" s="7"/>
      <c r="P64" s="15">
        <v>0.8</v>
      </c>
      <c r="Q64" s="15">
        <v>306.68807046307052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2:41" x14ac:dyDescent="0.25">
      <c r="N65" s="7"/>
      <c r="O65" s="7"/>
      <c r="P65" s="15">
        <v>0.9</v>
      </c>
      <c r="Q65" s="15">
        <v>309.43256070049154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2:41" x14ac:dyDescent="0.25">
      <c r="N66" s="7"/>
      <c r="O66" s="7"/>
      <c r="P66" s="15">
        <v>1</v>
      </c>
      <c r="Q66" s="15">
        <v>314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2:41" x14ac:dyDescent="0.2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2:41" x14ac:dyDescent="0.2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2:41" x14ac:dyDescent="0.2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2:41" x14ac:dyDescent="0.2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2:41" x14ac:dyDescent="0.2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2:41" x14ac:dyDescent="0.2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2:41" x14ac:dyDescent="0.2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2:41" x14ac:dyDescent="0.2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2:41" x14ac:dyDescent="0.2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2:41" x14ac:dyDescent="0.2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2:41" x14ac:dyDescent="0.2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2:41" x14ac:dyDescent="0.2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2:41" x14ac:dyDescent="0.2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2:41" x14ac:dyDescent="0.2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2:41" x14ac:dyDescent="0.2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2:41" x14ac:dyDescent="0.2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2:41" x14ac:dyDescent="0.2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2:41" x14ac:dyDescent="0.2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2:41" x14ac:dyDescent="0.2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2:41" x14ac:dyDescent="0.2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2:41" x14ac:dyDescent="0.2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2:41" x14ac:dyDescent="0.2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2:41" x14ac:dyDescent="0.2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2:41" x14ac:dyDescent="0.2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2:41" x14ac:dyDescent="0.2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2:41" x14ac:dyDescent="0.2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2:41" x14ac:dyDescent="0.2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2:41" x14ac:dyDescent="0.2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2:41" x14ac:dyDescent="0.25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2:41" x14ac:dyDescent="0.25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2:41" x14ac:dyDescent="0.25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2:41" x14ac:dyDescent="0.25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2:41" x14ac:dyDescent="0.25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2:41" x14ac:dyDescent="0.25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2:41" x14ac:dyDescent="0.25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2:41" x14ac:dyDescent="0.25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2:41" x14ac:dyDescent="0.25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2:41" x14ac:dyDescent="0.25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2:41" x14ac:dyDescent="0.25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2:41" x14ac:dyDescent="0.25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2:41" x14ac:dyDescent="0.25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2:41" x14ac:dyDescent="0.25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2:41" x14ac:dyDescent="0.25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2:41" x14ac:dyDescent="0.25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2:41" x14ac:dyDescent="0.25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P56" sqref="P56"/>
    </sheetView>
  </sheetViews>
  <sheetFormatPr defaultRowHeight="15" x14ac:dyDescent="0.25"/>
  <cols>
    <col min="2" max="2" width="12.7109375" bestFit="1" customWidth="1"/>
    <col min="3" max="3" width="12" bestFit="1" customWidth="1"/>
    <col min="5" max="5" width="20.85546875" customWidth="1"/>
    <col min="6" max="6" width="20.28515625" style="16" customWidth="1"/>
    <col min="7" max="7" width="22.5703125" customWidth="1"/>
    <col min="8" max="8" width="23.42578125" customWidth="1"/>
  </cols>
  <sheetData>
    <row r="1" spans="2:8" ht="37.5" customHeight="1" x14ac:dyDescent="0.35">
      <c r="B1" s="9" t="s">
        <v>0</v>
      </c>
      <c r="C1" s="10" t="s">
        <v>1</v>
      </c>
      <c r="E1" s="11" t="s">
        <v>107</v>
      </c>
    </row>
    <row r="2" spans="2:8" x14ac:dyDescent="0.25">
      <c r="B2" s="3" t="s">
        <v>90</v>
      </c>
      <c r="C2" s="42" t="s">
        <v>21</v>
      </c>
      <c r="E2" t="s">
        <v>108</v>
      </c>
      <c r="F2" s="16" t="s">
        <v>109</v>
      </c>
      <c r="G2" s="42" t="s">
        <v>110</v>
      </c>
    </row>
    <row r="3" spans="2:8" x14ac:dyDescent="0.25">
      <c r="B3" s="4">
        <v>1</v>
      </c>
      <c r="C3" s="5">
        <v>50</v>
      </c>
      <c r="E3" s="18">
        <f>(C3-50)^2</f>
        <v>0</v>
      </c>
      <c r="F3" s="18">
        <f>(C3-$C$53)^2</f>
        <v>3.2399999999999896</v>
      </c>
      <c r="G3" s="30">
        <v>50</v>
      </c>
      <c r="H3" s="16">
        <f>(C3-G3)^2</f>
        <v>0</v>
      </c>
    </row>
    <row r="4" spans="2:8" x14ac:dyDescent="0.25">
      <c r="B4" s="4">
        <v>2</v>
      </c>
      <c r="C4" s="5">
        <v>51</v>
      </c>
      <c r="E4" s="18">
        <f t="shared" ref="E4:E52" si="0">(C4-50)^2</f>
        <v>1</v>
      </c>
      <c r="F4" s="18">
        <f t="shared" ref="F4:F52" si="1">(C4-$C$53)^2</f>
        <v>7.8399999999999839</v>
      </c>
      <c r="G4" s="26">
        <v>50</v>
      </c>
      <c r="H4" s="16">
        <f t="shared" ref="H4:H52" si="2">(C4-G4)^2</f>
        <v>1</v>
      </c>
    </row>
    <row r="5" spans="2:8" x14ac:dyDescent="0.25">
      <c r="B5" s="4">
        <v>3</v>
      </c>
      <c r="C5" s="5">
        <v>50.5</v>
      </c>
      <c r="E5" s="18">
        <f t="shared" si="0"/>
        <v>0.25</v>
      </c>
      <c r="F5" s="18">
        <f t="shared" si="1"/>
        <v>5.2899999999999867</v>
      </c>
      <c r="G5" s="26">
        <v>50.76</v>
      </c>
      <c r="H5" s="16">
        <f t="shared" si="2"/>
        <v>6.7599999999998966E-2</v>
      </c>
    </row>
    <row r="6" spans="2:8" x14ac:dyDescent="0.25">
      <c r="B6" s="4">
        <v>4</v>
      </c>
      <c r="C6" s="5">
        <v>49</v>
      </c>
      <c r="E6" s="18">
        <f t="shared" si="0"/>
        <v>1</v>
      </c>
      <c r="F6" s="18">
        <f t="shared" si="1"/>
        <v>0.63999999999999546</v>
      </c>
      <c r="G6" s="26">
        <v>50.562400000000004</v>
      </c>
      <c r="H6" s="16">
        <f t="shared" si="2"/>
        <v>2.4410937600000118</v>
      </c>
    </row>
    <row r="7" spans="2:8" x14ac:dyDescent="0.25">
      <c r="B7" s="4">
        <v>5</v>
      </c>
      <c r="C7" s="5">
        <v>50</v>
      </c>
      <c r="E7" s="18">
        <f t="shared" si="0"/>
        <v>0</v>
      </c>
      <c r="F7" s="18">
        <f t="shared" si="1"/>
        <v>3.2399999999999896</v>
      </c>
      <c r="G7" s="26">
        <v>49.374976000000004</v>
      </c>
      <c r="H7" s="16">
        <f t="shared" si="2"/>
        <v>0.39065500057599534</v>
      </c>
    </row>
    <row r="8" spans="2:8" x14ac:dyDescent="0.25">
      <c r="B8" s="4">
        <v>6</v>
      </c>
      <c r="C8" s="5">
        <v>43</v>
      </c>
      <c r="E8" s="18">
        <f t="shared" si="0"/>
        <v>49</v>
      </c>
      <c r="F8" s="18">
        <f t="shared" si="1"/>
        <v>27.040000000000031</v>
      </c>
      <c r="G8" s="26">
        <v>49.849994240000001</v>
      </c>
      <c r="H8" s="16">
        <f t="shared" si="2"/>
        <v>46.92242108803319</v>
      </c>
    </row>
    <row r="9" spans="2:8" x14ac:dyDescent="0.25">
      <c r="B9" s="4">
        <v>7</v>
      </c>
      <c r="C9" s="5">
        <v>42</v>
      </c>
      <c r="E9" s="18">
        <f t="shared" si="0"/>
        <v>64</v>
      </c>
      <c r="F9" s="18">
        <f t="shared" si="1"/>
        <v>38.440000000000033</v>
      </c>
      <c r="G9" s="26">
        <v>44.643998617599998</v>
      </c>
      <c r="H9" s="16">
        <f t="shared" si="2"/>
        <v>6.9907286898706991</v>
      </c>
    </row>
    <row r="10" spans="2:8" x14ac:dyDescent="0.25">
      <c r="B10" s="4">
        <v>8</v>
      </c>
      <c r="C10" s="5">
        <v>45</v>
      </c>
      <c r="E10" s="18">
        <f t="shared" si="0"/>
        <v>25</v>
      </c>
      <c r="F10" s="18">
        <f t="shared" si="1"/>
        <v>10.240000000000018</v>
      </c>
      <c r="G10" s="26">
        <v>42.634559668224</v>
      </c>
      <c r="H10" s="16">
        <f t="shared" si="2"/>
        <v>5.5953079631925533</v>
      </c>
    </row>
    <row r="11" spans="2:8" x14ac:dyDescent="0.25">
      <c r="B11" s="4">
        <v>9</v>
      </c>
      <c r="C11" s="5">
        <v>47</v>
      </c>
      <c r="E11" s="18">
        <f t="shared" si="0"/>
        <v>9</v>
      </c>
      <c r="F11" s="18">
        <f t="shared" si="1"/>
        <v>1.4400000000000068</v>
      </c>
      <c r="G11" s="26">
        <v>44.432294320373764</v>
      </c>
      <c r="H11" s="16">
        <f t="shared" si="2"/>
        <v>6.5931124571848319</v>
      </c>
    </row>
    <row r="12" spans="2:8" x14ac:dyDescent="0.25">
      <c r="B12" s="4">
        <v>10</v>
      </c>
      <c r="C12" s="5">
        <v>49</v>
      </c>
      <c r="E12" s="18">
        <f t="shared" si="0"/>
        <v>1</v>
      </c>
      <c r="F12" s="18">
        <f t="shared" si="1"/>
        <v>0.63999999999999546</v>
      </c>
      <c r="G12" s="26">
        <v>46.383750636889701</v>
      </c>
      <c r="H12" s="16">
        <f t="shared" si="2"/>
        <v>6.8447607299750448</v>
      </c>
    </row>
    <row r="13" spans="2:8" x14ac:dyDescent="0.25">
      <c r="B13" s="4">
        <v>11</v>
      </c>
      <c r="C13" s="5">
        <v>46</v>
      </c>
      <c r="E13" s="18">
        <f t="shared" si="0"/>
        <v>16</v>
      </c>
      <c r="F13" s="18">
        <f t="shared" si="1"/>
        <v>4.8400000000000123</v>
      </c>
      <c r="G13" s="26">
        <v>48.372100152853534</v>
      </c>
      <c r="H13" s="16">
        <f t="shared" si="2"/>
        <v>5.6268591351677593</v>
      </c>
    </row>
    <row r="14" spans="2:8" x14ac:dyDescent="0.25">
      <c r="B14" s="4">
        <v>12</v>
      </c>
      <c r="C14" s="5">
        <v>50</v>
      </c>
      <c r="E14" s="18">
        <f t="shared" si="0"/>
        <v>0</v>
      </c>
      <c r="F14" s="18">
        <f t="shared" si="1"/>
        <v>3.2399999999999896</v>
      </c>
      <c r="G14" s="26">
        <v>46.569304036684848</v>
      </c>
      <c r="H14" s="16">
        <f t="shared" si="2"/>
        <v>11.76967479270688</v>
      </c>
    </row>
    <row r="15" spans="2:8" x14ac:dyDescent="0.25">
      <c r="B15" s="4">
        <v>13</v>
      </c>
      <c r="C15" s="5">
        <v>52</v>
      </c>
      <c r="E15" s="18">
        <f t="shared" si="0"/>
        <v>4</v>
      </c>
      <c r="F15" s="18">
        <f t="shared" si="1"/>
        <v>14.439999999999978</v>
      </c>
      <c r="G15" s="26">
        <v>49.176632968804363</v>
      </c>
      <c r="H15" s="16">
        <f t="shared" si="2"/>
        <v>7.9714013928424672</v>
      </c>
    </row>
    <row r="16" spans="2:8" x14ac:dyDescent="0.25">
      <c r="B16" s="4">
        <v>14</v>
      </c>
      <c r="C16" s="5">
        <v>52.5</v>
      </c>
      <c r="E16" s="18">
        <f t="shared" si="0"/>
        <v>6.25</v>
      </c>
      <c r="F16" s="18">
        <f t="shared" si="1"/>
        <v>18.489999999999977</v>
      </c>
      <c r="G16" s="26">
        <v>51.322391912513048</v>
      </c>
      <c r="H16" s="16">
        <f t="shared" si="2"/>
        <v>1.3867608077146771</v>
      </c>
    </row>
    <row r="17" spans="2:8" x14ac:dyDescent="0.25">
      <c r="B17" s="4">
        <v>15</v>
      </c>
      <c r="C17" s="5">
        <v>51</v>
      </c>
      <c r="E17" s="18">
        <f t="shared" si="0"/>
        <v>1</v>
      </c>
      <c r="F17" s="18">
        <f t="shared" si="1"/>
        <v>7.8399999999999839</v>
      </c>
      <c r="G17" s="26">
        <v>52.217374059003127</v>
      </c>
      <c r="H17" s="16">
        <f t="shared" si="2"/>
        <v>1.4819995995337496</v>
      </c>
    </row>
    <row r="18" spans="2:8" x14ac:dyDescent="0.25">
      <c r="B18" s="4">
        <v>16</v>
      </c>
      <c r="C18" s="5">
        <v>52</v>
      </c>
      <c r="E18" s="18">
        <f t="shared" si="0"/>
        <v>4</v>
      </c>
      <c r="F18" s="18">
        <f t="shared" si="1"/>
        <v>14.439999999999978</v>
      </c>
      <c r="G18" s="26">
        <v>51.292169774160747</v>
      </c>
      <c r="H18" s="16">
        <f t="shared" si="2"/>
        <v>0.50102362861164729</v>
      </c>
    </row>
    <row r="19" spans="2:8" x14ac:dyDescent="0.25">
      <c r="B19" s="4">
        <v>17</v>
      </c>
      <c r="C19" s="5">
        <v>50</v>
      </c>
      <c r="E19" s="18">
        <f t="shared" si="0"/>
        <v>0</v>
      </c>
      <c r="F19" s="18">
        <f t="shared" si="1"/>
        <v>3.2399999999999896</v>
      </c>
      <c r="G19" s="26">
        <v>51.830120745798581</v>
      </c>
      <c r="H19" s="16">
        <f t="shared" si="2"/>
        <v>3.3493419442023544</v>
      </c>
    </row>
    <row r="20" spans="2:8" x14ac:dyDescent="0.25">
      <c r="B20" s="4">
        <v>18</v>
      </c>
      <c r="C20" s="5">
        <v>49</v>
      </c>
      <c r="E20" s="18">
        <f t="shared" si="0"/>
        <v>1</v>
      </c>
      <c r="F20" s="18">
        <f t="shared" si="1"/>
        <v>0.63999999999999546</v>
      </c>
      <c r="G20" s="26">
        <v>50.439228978991657</v>
      </c>
      <c r="H20" s="16">
        <f t="shared" si="2"/>
        <v>2.071380053969369</v>
      </c>
    </row>
    <row r="21" spans="2:8" x14ac:dyDescent="0.25">
      <c r="B21" s="4">
        <v>19</v>
      </c>
      <c r="C21" s="5">
        <v>54</v>
      </c>
      <c r="E21" s="18">
        <f t="shared" si="0"/>
        <v>16</v>
      </c>
      <c r="F21" s="18">
        <f t="shared" si="1"/>
        <v>33.639999999999965</v>
      </c>
      <c r="G21" s="26">
        <v>49.345414954958002</v>
      </c>
      <c r="H21" s="16">
        <f t="shared" si="2"/>
        <v>21.665161941528616</v>
      </c>
    </row>
    <row r="22" spans="2:8" x14ac:dyDescent="0.25">
      <c r="B22" s="4">
        <v>20</v>
      </c>
      <c r="C22" s="5">
        <v>51</v>
      </c>
      <c r="E22" s="18">
        <f t="shared" si="0"/>
        <v>1</v>
      </c>
      <c r="F22" s="18">
        <f t="shared" si="1"/>
        <v>7.8399999999999839</v>
      </c>
      <c r="G22" s="26">
        <v>52.882899589189918</v>
      </c>
      <c r="H22" s="16">
        <f t="shared" si="2"/>
        <v>3.5453108629715628</v>
      </c>
    </row>
    <row r="23" spans="2:8" x14ac:dyDescent="0.25">
      <c r="B23" s="4">
        <v>21</v>
      </c>
      <c r="C23" s="5">
        <v>52</v>
      </c>
      <c r="E23" s="18">
        <f t="shared" si="0"/>
        <v>4</v>
      </c>
      <c r="F23" s="18">
        <f t="shared" si="1"/>
        <v>14.439999999999978</v>
      </c>
      <c r="G23" s="26">
        <v>51.451895901405578</v>
      </c>
      <c r="H23" s="16">
        <f t="shared" si="2"/>
        <v>0.30041810289600374</v>
      </c>
    </row>
    <row r="24" spans="2:8" x14ac:dyDescent="0.25">
      <c r="B24" s="4">
        <v>22</v>
      </c>
      <c r="C24" s="5">
        <v>46</v>
      </c>
      <c r="E24" s="18">
        <f t="shared" si="0"/>
        <v>16</v>
      </c>
      <c r="F24" s="18">
        <f t="shared" si="1"/>
        <v>4.8400000000000123</v>
      </c>
      <c r="G24" s="26">
        <v>51.868455016337343</v>
      </c>
      <c r="H24" s="16">
        <f t="shared" si="2"/>
        <v>34.438764278774926</v>
      </c>
    </row>
    <row r="25" spans="2:8" x14ac:dyDescent="0.25">
      <c r="B25" s="4">
        <v>23</v>
      </c>
      <c r="C25" s="5">
        <v>42</v>
      </c>
      <c r="E25" s="18">
        <f t="shared" si="0"/>
        <v>64</v>
      </c>
      <c r="F25" s="18">
        <f t="shared" si="1"/>
        <v>38.440000000000033</v>
      </c>
      <c r="G25" s="26">
        <v>47.40842920392096</v>
      </c>
      <c r="H25" s="16">
        <f t="shared" si="2"/>
        <v>29.251106453825109</v>
      </c>
    </row>
    <row r="26" spans="2:8" x14ac:dyDescent="0.25">
      <c r="B26" s="4">
        <v>24</v>
      </c>
      <c r="C26" s="5">
        <v>43</v>
      </c>
      <c r="E26" s="18">
        <f t="shared" si="0"/>
        <v>49</v>
      </c>
      <c r="F26" s="18">
        <f t="shared" si="1"/>
        <v>27.040000000000031</v>
      </c>
      <c r="G26" s="26">
        <v>43.29802300894103</v>
      </c>
      <c r="H26" s="16">
        <f t="shared" si="2"/>
        <v>8.881771385826516E-2</v>
      </c>
    </row>
    <row r="27" spans="2:8" x14ac:dyDescent="0.25">
      <c r="B27" s="4">
        <v>25</v>
      </c>
      <c r="C27" s="5">
        <v>45</v>
      </c>
      <c r="E27" s="18">
        <f t="shared" si="0"/>
        <v>25</v>
      </c>
      <c r="F27" s="18">
        <f t="shared" si="1"/>
        <v>10.240000000000018</v>
      </c>
      <c r="G27" s="26">
        <v>43.071525522145848</v>
      </c>
      <c r="H27" s="16">
        <f t="shared" si="2"/>
        <v>3.719013811734845</v>
      </c>
    </row>
    <row r="28" spans="2:8" x14ac:dyDescent="0.25">
      <c r="B28" s="4">
        <v>26</v>
      </c>
      <c r="C28" s="5">
        <v>46</v>
      </c>
      <c r="E28" s="18">
        <f t="shared" si="0"/>
        <v>16</v>
      </c>
      <c r="F28" s="18">
        <f t="shared" si="1"/>
        <v>4.8400000000000123</v>
      </c>
      <c r="G28" s="26">
        <v>44.537166125315004</v>
      </c>
      <c r="H28" s="16">
        <f t="shared" si="2"/>
        <v>2.1398829449259194</v>
      </c>
    </row>
    <row r="29" spans="2:8" x14ac:dyDescent="0.25">
      <c r="B29" s="4">
        <v>27</v>
      </c>
      <c r="C29" s="5">
        <v>42</v>
      </c>
      <c r="E29" s="18">
        <f t="shared" si="0"/>
        <v>64</v>
      </c>
      <c r="F29" s="18">
        <f t="shared" si="1"/>
        <v>38.440000000000033</v>
      </c>
      <c r="G29" s="26">
        <v>45.648919870075602</v>
      </c>
      <c r="H29" s="16">
        <f t="shared" si="2"/>
        <v>13.314616218232548</v>
      </c>
    </row>
    <row r="30" spans="2:8" x14ac:dyDescent="0.25">
      <c r="B30" s="4">
        <v>28</v>
      </c>
      <c r="C30" s="5">
        <v>44</v>
      </c>
      <c r="E30" s="18">
        <f t="shared" si="0"/>
        <v>36</v>
      </c>
      <c r="F30" s="18">
        <f t="shared" si="1"/>
        <v>17.640000000000025</v>
      </c>
      <c r="G30" s="26">
        <v>42.875740768818147</v>
      </c>
      <c r="H30" s="16">
        <f t="shared" si="2"/>
        <v>1.2639588188976105</v>
      </c>
    </row>
    <row r="31" spans="2:8" x14ac:dyDescent="0.25">
      <c r="B31" s="4">
        <v>29</v>
      </c>
      <c r="C31" s="5">
        <v>43</v>
      </c>
      <c r="E31" s="18">
        <f t="shared" si="0"/>
        <v>49</v>
      </c>
      <c r="F31" s="18">
        <f t="shared" si="1"/>
        <v>27.040000000000031</v>
      </c>
      <c r="G31" s="26">
        <v>43.730177784516357</v>
      </c>
      <c r="H31" s="16">
        <f t="shared" si="2"/>
        <v>0.53315959700121562</v>
      </c>
    </row>
    <row r="32" spans="2:8" x14ac:dyDescent="0.25">
      <c r="B32" s="4">
        <v>30</v>
      </c>
      <c r="C32" s="5">
        <v>46</v>
      </c>
      <c r="E32" s="18">
        <f t="shared" si="0"/>
        <v>16</v>
      </c>
      <c r="F32" s="18">
        <f t="shared" si="1"/>
        <v>4.8400000000000123</v>
      </c>
      <c r="G32" s="26">
        <v>43.175242668283929</v>
      </c>
      <c r="H32" s="16">
        <f t="shared" si="2"/>
        <v>7.9792539830836997</v>
      </c>
    </row>
    <row r="33" spans="2:8" x14ac:dyDescent="0.25">
      <c r="B33" s="4">
        <v>31</v>
      </c>
      <c r="C33" s="5">
        <v>42</v>
      </c>
      <c r="E33" s="18">
        <f t="shared" si="0"/>
        <v>64</v>
      </c>
      <c r="F33" s="18">
        <f t="shared" si="1"/>
        <v>38.440000000000033</v>
      </c>
      <c r="G33" s="26">
        <v>45.322058240388145</v>
      </c>
      <c r="H33" s="16">
        <f t="shared" si="2"/>
        <v>11.036070952530778</v>
      </c>
    </row>
    <row r="34" spans="2:8" x14ac:dyDescent="0.25">
      <c r="B34" s="4">
        <v>32</v>
      </c>
      <c r="C34" s="5">
        <v>43</v>
      </c>
      <c r="E34" s="18">
        <f t="shared" si="0"/>
        <v>49</v>
      </c>
      <c r="F34" s="18">
        <f t="shared" si="1"/>
        <v>27.040000000000031</v>
      </c>
      <c r="G34" s="26">
        <v>42.797293977693158</v>
      </c>
      <c r="H34" s="16">
        <f t="shared" si="2"/>
        <v>4.1089731479461829E-2</v>
      </c>
    </row>
    <row r="35" spans="2:8" x14ac:dyDescent="0.25">
      <c r="B35" s="4">
        <v>33</v>
      </c>
      <c r="C35" s="5">
        <v>42</v>
      </c>
      <c r="E35" s="18">
        <f t="shared" si="0"/>
        <v>64</v>
      </c>
      <c r="F35" s="18">
        <f t="shared" si="1"/>
        <v>38.440000000000033</v>
      </c>
      <c r="G35" s="26">
        <v>42.951350554646353</v>
      </c>
      <c r="H35" s="16">
        <f t="shared" si="2"/>
        <v>0.90506787782592435</v>
      </c>
    </row>
    <row r="36" spans="2:8" x14ac:dyDescent="0.25">
      <c r="B36" s="4">
        <v>34</v>
      </c>
      <c r="C36" s="5">
        <v>45</v>
      </c>
      <c r="E36" s="18">
        <f t="shared" si="0"/>
        <v>25</v>
      </c>
      <c r="F36" s="18">
        <f t="shared" si="1"/>
        <v>10.240000000000018</v>
      </c>
      <c r="G36" s="26">
        <v>42.228324133115123</v>
      </c>
      <c r="H36" s="16">
        <f t="shared" si="2"/>
        <v>7.6821871110720341</v>
      </c>
    </row>
    <row r="37" spans="2:8" x14ac:dyDescent="0.25">
      <c r="B37" s="4">
        <v>35</v>
      </c>
      <c r="C37" s="5">
        <v>49</v>
      </c>
      <c r="E37" s="18">
        <f t="shared" si="0"/>
        <v>1</v>
      </c>
      <c r="F37" s="18">
        <f t="shared" si="1"/>
        <v>0.63999999999999546</v>
      </c>
      <c r="G37" s="26">
        <v>44.334797791947636</v>
      </c>
      <c r="H37" s="16">
        <f t="shared" si="2"/>
        <v>21.764111642016648</v>
      </c>
    </row>
    <row r="38" spans="2:8" x14ac:dyDescent="0.25">
      <c r="B38" s="4">
        <v>36</v>
      </c>
      <c r="C38" s="5">
        <v>50</v>
      </c>
      <c r="E38" s="18">
        <f t="shared" si="0"/>
        <v>0</v>
      </c>
      <c r="F38" s="18">
        <f t="shared" si="1"/>
        <v>3.2399999999999896</v>
      </c>
      <c r="G38" s="26">
        <v>47.880351470067438</v>
      </c>
      <c r="H38" s="16">
        <f t="shared" si="2"/>
        <v>4.4929098904452696</v>
      </c>
    </row>
    <row r="39" spans="2:8" x14ac:dyDescent="0.25">
      <c r="B39" s="4">
        <v>37</v>
      </c>
      <c r="C39" s="5">
        <v>51</v>
      </c>
      <c r="E39" s="18">
        <f t="shared" si="0"/>
        <v>1</v>
      </c>
      <c r="F39" s="18">
        <f t="shared" si="1"/>
        <v>7.8399999999999839</v>
      </c>
      <c r="G39" s="26">
        <v>49.491284352816187</v>
      </c>
      <c r="H39" s="16">
        <f t="shared" si="2"/>
        <v>2.276222904057271</v>
      </c>
    </row>
    <row r="40" spans="2:8" x14ac:dyDescent="0.25">
      <c r="B40" s="4">
        <v>38</v>
      </c>
      <c r="C40" s="5">
        <v>52</v>
      </c>
      <c r="E40" s="18">
        <f t="shared" si="0"/>
        <v>4</v>
      </c>
      <c r="F40" s="18">
        <f t="shared" si="1"/>
        <v>14.439999999999978</v>
      </c>
      <c r="G40" s="26">
        <v>50.637908244675884</v>
      </c>
      <c r="H40" s="16">
        <f t="shared" si="2"/>
        <v>1.8552939499219305</v>
      </c>
    </row>
    <row r="41" spans="2:8" x14ac:dyDescent="0.25">
      <c r="B41" s="4">
        <v>39</v>
      </c>
      <c r="C41" s="5">
        <v>54</v>
      </c>
      <c r="E41" s="18">
        <f t="shared" si="0"/>
        <v>16</v>
      </c>
      <c r="F41" s="18">
        <f t="shared" si="1"/>
        <v>33.639999999999965</v>
      </c>
      <c r="G41" s="26">
        <v>51.673097978722211</v>
      </c>
      <c r="H41" s="16">
        <f t="shared" si="2"/>
        <v>5.4144730166266593</v>
      </c>
    </row>
    <row r="42" spans="2:8" x14ac:dyDescent="0.25">
      <c r="B42" s="4">
        <v>40</v>
      </c>
      <c r="C42" s="5">
        <v>51</v>
      </c>
      <c r="E42" s="18">
        <f t="shared" si="0"/>
        <v>1</v>
      </c>
      <c r="F42" s="18">
        <f t="shared" si="1"/>
        <v>7.8399999999999839</v>
      </c>
      <c r="G42" s="26">
        <v>53.441543514893326</v>
      </c>
      <c r="H42" s="16">
        <f t="shared" si="2"/>
        <v>5.9611347351176542</v>
      </c>
    </row>
    <row r="43" spans="2:8" x14ac:dyDescent="0.25">
      <c r="B43" s="4">
        <v>41</v>
      </c>
      <c r="C43" s="5">
        <v>49</v>
      </c>
      <c r="E43" s="18">
        <f t="shared" si="0"/>
        <v>1</v>
      </c>
      <c r="F43" s="18">
        <f t="shared" si="1"/>
        <v>0.63999999999999546</v>
      </c>
      <c r="G43" s="26">
        <v>51.585970443574396</v>
      </c>
      <c r="H43" s="16">
        <f t="shared" si="2"/>
        <v>6.6872431350403607</v>
      </c>
    </row>
    <row r="44" spans="2:8" x14ac:dyDescent="0.25">
      <c r="B44" s="4">
        <v>42</v>
      </c>
      <c r="C44" s="5">
        <v>50</v>
      </c>
      <c r="E44" s="18">
        <f t="shared" si="0"/>
        <v>0</v>
      </c>
      <c r="F44" s="18">
        <f t="shared" si="1"/>
        <v>3.2399999999999896</v>
      </c>
      <c r="G44" s="26">
        <v>49.620632906457857</v>
      </c>
      <c r="H44" s="16">
        <f t="shared" si="2"/>
        <v>0.14391939166261319</v>
      </c>
    </row>
    <row r="45" spans="2:8" x14ac:dyDescent="0.25">
      <c r="B45" s="4">
        <v>43</v>
      </c>
      <c r="C45" s="5">
        <v>49.5</v>
      </c>
      <c r="E45" s="18">
        <f t="shared" si="0"/>
        <v>0.25</v>
      </c>
      <c r="F45" s="18">
        <f t="shared" si="1"/>
        <v>1.6899999999999926</v>
      </c>
      <c r="G45" s="26">
        <v>49.908951897549883</v>
      </c>
      <c r="H45" s="16">
        <f t="shared" si="2"/>
        <v>0.16724165450965031</v>
      </c>
    </row>
    <row r="46" spans="2:8" x14ac:dyDescent="0.25">
      <c r="B46" s="4">
        <v>44</v>
      </c>
      <c r="C46" s="5">
        <v>51</v>
      </c>
      <c r="E46" s="18">
        <f t="shared" si="0"/>
        <v>1</v>
      </c>
      <c r="F46" s="18">
        <f t="shared" si="1"/>
        <v>7.8399999999999839</v>
      </c>
      <c r="G46" s="26">
        <v>49.598148455411973</v>
      </c>
      <c r="H46" s="16">
        <f t="shared" si="2"/>
        <v>1.9651877530638366</v>
      </c>
    </row>
    <row r="47" spans="2:8" x14ac:dyDescent="0.25">
      <c r="B47" s="4">
        <v>45</v>
      </c>
      <c r="C47" s="5">
        <v>50</v>
      </c>
      <c r="E47" s="18">
        <f t="shared" si="0"/>
        <v>0</v>
      </c>
      <c r="F47" s="18">
        <f t="shared" si="1"/>
        <v>3.2399999999999896</v>
      </c>
      <c r="G47" s="26">
        <v>50.66355562929887</v>
      </c>
      <c r="H47" s="16">
        <f t="shared" si="2"/>
        <v>0.44030607317421883</v>
      </c>
    </row>
    <row r="48" spans="2:8" x14ac:dyDescent="0.25">
      <c r="B48" s="4">
        <v>46</v>
      </c>
      <c r="C48" s="5">
        <v>52</v>
      </c>
      <c r="E48" s="18">
        <f t="shared" si="0"/>
        <v>4</v>
      </c>
      <c r="F48" s="18">
        <f t="shared" si="1"/>
        <v>14.439999999999978</v>
      </c>
      <c r="G48" s="26">
        <v>50.15925335103173</v>
      </c>
      <c r="H48" s="16">
        <f t="shared" si="2"/>
        <v>3.3883482256879169</v>
      </c>
    </row>
    <row r="49" spans="2:8" x14ac:dyDescent="0.25">
      <c r="B49" s="4">
        <v>47</v>
      </c>
      <c r="C49" s="5">
        <v>50</v>
      </c>
      <c r="E49" s="18">
        <f t="shared" si="0"/>
        <v>0</v>
      </c>
      <c r="F49" s="18">
        <f t="shared" si="1"/>
        <v>3.2399999999999896</v>
      </c>
      <c r="G49" s="26">
        <v>51.558220804247618</v>
      </c>
      <c r="H49" s="16">
        <f t="shared" si="2"/>
        <v>2.4280520747900942</v>
      </c>
    </row>
    <row r="50" spans="2:8" x14ac:dyDescent="0.25">
      <c r="B50" s="4">
        <v>48</v>
      </c>
      <c r="C50" s="5">
        <v>48</v>
      </c>
      <c r="E50" s="18">
        <f t="shared" si="0"/>
        <v>4</v>
      </c>
      <c r="F50" s="18">
        <f t="shared" si="1"/>
        <v>4.0000000000001139E-2</v>
      </c>
      <c r="G50" s="26">
        <v>50.373972993019429</v>
      </c>
      <c r="H50" s="16">
        <f t="shared" si="2"/>
        <v>5.6357477715856241</v>
      </c>
    </row>
    <row r="51" spans="2:8" x14ac:dyDescent="0.25">
      <c r="B51" s="4">
        <v>49</v>
      </c>
      <c r="C51" s="5">
        <v>49.5</v>
      </c>
      <c r="E51" s="18">
        <f t="shared" si="0"/>
        <v>0.25</v>
      </c>
      <c r="F51" s="18">
        <f t="shared" si="1"/>
        <v>1.6899999999999926</v>
      </c>
      <c r="G51" s="26">
        <v>48.569753518324667</v>
      </c>
      <c r="H51" s="16">
        <f t="shared" si="2"/>
        <v>0.86535851666933539</v>
      </c>
    </row>
    <row r="52" spans="2:8" x14ac:dyDescent="0.25">
      <c r="B52" s="4">
        <v>50</v>
      </c>
      <c r="C52" s="5">
        <v>49</v>
      </c>
      <c r="E52" s="18">
        <f t="shared" si="0"/>
        <v>1</v>
      </c>
      <c r="F52" s="18">
        <f t="shared" si="1"/>
        <v>0.63999999999999546</v>
      </c>
      <c r="G52" s="26">
        <v>49.276740844397921</v>
      </c>
      <c r="H52" s="16">
        <f t="shared" si="2"/>
        <v>7.6585494958074152E-2</v>
      </c>
    </row>
    <row r="53" spans="2:8" x14ac:dyDescent="0.25">
      <c r="B53" t="s">
        <v>106</v>
      </c>
      <c r="C53" s="13">
        <f>AVERAGE(C3:C52)</f>
        <v>48.2</v>
      </c>
      <c r="E53" s="18">
        <f>SUM(E3:E52)</f>
        <v>775</v>
      </c>
      <c r="F53" s="18">
        <f>SUM(F3:F52)</f>
        <v>613</v>
      </c>
      <c r="H53" s="16">
        <f>SUM(H3:H52)</f>
        <v>312.47013767354701</v>
      </c>
    </row>
    <row r="54" spans="2:8" x14ac:dyDescent="0.25">
      <c r="F5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I1" sqref="I1:P16"/>
    </sheetView>
  </sheetViews>
  <sheetFormatPr defaultRowHeight="15" x14ac:dyDescent="0.25"/>
  <cols>
    <col min="1" max="1" width="9.140625" style="12"/>
    <col min="3" max="3" width="10.42578125" bestFit="1" customWidth="1"/>
    <col min="4" max="4" width="13.28515625" bestFit="1" customWidth="1"/>
    <col min="10" max="10" width="6.5703125" customWidth="1"/>
    <col min="12" max="12" width="14.42578125" bestFit="1" customWidth="1"/>
    <col min="16" max="16" width="15" customWidth="1"/>
  </cols>
  <sheetData>
    <row r="1" spans="1:21" ht="20.25" x14ac:dyDescent="0.35">
      <c r="A1" s="33" t="s">
        <v>98</v>
      </c>
      <c r="B1" s="34" t="s">
        <v>99</v>
      </c>
      <c r="C1" s="35" t="s">
        <v>100</v>
      </c>
      <c r="D1" t="s">
        <v>101</v>
      </c>
      <c r="I1" s="38" t="s">
        <v>98</v>
      </c>
      <c r="J1" s="38" t="s">
        <v>104</v>
      </c>
      <c r="K1" s="38" t="s">
        <v>102</v>
      </c>
      <c r="L1" s="38" t="s">
        <v>103</v>
      </c>
      <c r="M1" s="38" t="s">
        <v>98</v>
      </c>
      <c r="N1" s="38" t="s">
        <v>104</v>
      </c>
      <c r="O1" s="38" t="s">
        <v>102</v>
      </c>
      <c r="P1" s="38" t="s">
        <v>103</v>
      </c>
      <c r="Q1" s="36"/>
    </row>
    <row r="2" spans="1:21" x14ac:dyDescent="0.25">
      <c r="A2" s="12">
        <v>1</v>
      </c>
      <c r="B2" s="32">
        <v>9.4499999999999993</v>
      </c>
      <c r="C2" s="32">
        <f>B2-10</f>
        <v>-0.55000000000000071</v>
      </c>
      <c r="D2" s="32">
        <f>C2</f>
        <v>-0.55000000000000071</v>
      </c>
      <c r="I2" s="39">
        <v>1</v>
      </c>
      <c r="J2" s="40">
        <v>9.4499999999999993</v>
      </c>
      <c r="K2" s="40">
        <v>-0.55000000000000071</v>
      </c>
      <c r="L2" s="40">
        <v>-0.55000000000000071</v>
      </c>
      <c r="M2" s="39">
        <v>16</v>
      </c>
      <c r="N2" s="40">
        <v>9.3699999999999992</v>
      </c>
      <c r="O2" s="41">
        <v>-0.63000000000000078</v>
      </c>
      <c r="P2" s="41">
        <v>-0.37000000000000277</v>
      </c>
    </row>
    <row r="3" spans="1:21" x14ac:dyDescent="0.25">
      <c r="A3" s="12">
        <v>2</v>
      </c>
      <c r="B3" s="32">
        <v>7.99</v>
      </c>
      <c r="C3" s="32">
        <f t="shared" ref="C3:C31" si="0">B3-10</f>
        <v>-2.0099999999999998</v>
      </c>
      <c r="D3" s="32">
        <f>C3+C2</f>
        <v>-2.5600000000000005</v>
      </c>
      <c r="I3" s="39">
        <v>2</v>
      </c>
      <c r="J3" s="40">
        <v>7.99</v>
      </c>
      <c r="K3" s="40">
        <v>-2.0099999999999998</v>
      </c>
      <c r="L3" s="40">
        <v>-2.5600000000000005</v>
      </c>
      <c r="M3" s="39">
        <v>17</v>
      </c>
      <c r="N3" s="40">
        <v>10.62</v>
      </c>
      <c r="O3" s="41">
        <v>0.61999999999999922</v>
      </c>
      <c r="P3" s="41">
        <v>0.24999999999999645</v>
      </c>
    </row>
    <row r="4" spans="1:21" x14ac:dyDescent="0.25">
      <c r="A4" s="12">
        <v>3</v>
      </c>
      <c r="B4" s="32">
        <v>9.2899999999999991</v>
      </c>
      <c r="C4" s="32">
        <f t="shared" si="0"/>
        <v>-0.71000000000000085</v>
      </c>
      <c r="D4" s="32">
        <f>C4+D3</f>
        <v>-3.2700000000000014</v>
      </c>
      <c r="I4" s="39">
        <v>3</v>
      </c>
      <c r="J4" s="40">
        <v>9.2899999999999991</v>
      </c>
      <c r="K4" s="40">
        <v>-0.71000000000000085</v>
      </c>
      <c r="L4" s="40">
        <v>-3.2700000000000014</v>
      </c>
      <c r="M4" s="39">
        <v>18</v>
      </c>
      <c r="N4" s="40">
        <v>10.31</v>
      </c>
      <c r="O4" s="41">
        <v>0.3100000000000005</v>
      </c>
      <c r="P4" s="41">
        <v>0.55999999999999694</v>
      </c>
    </row>
    <row r="5" spans="1:21" x14ac:dyDescent="0.25">
      <c r="A5" s="12">
        <v>4</v>
      </c>
      <c r="B5" s="32">
        <v>11.66</v>
      </c>
      <c r="C5" s="32">
        <f t="shared" si="0"/>
        <v>1.6600000000000001</v>
      </c>
      <c r="D5" s="32">
        <f t="shared" ref="D5:D31" si="1">C5+D4</f>
        <v>-1.6100000000000012</v>
      </c>
      <c r="I5" s="39">
        <v>4</v>
      </c>
      <c r="J5" s="40">
        <v>11.66</v>
      </c>
      <c r="K5" s="40">
        <v>1.6600000000000001</v>
      </c>
      <c r="L5" s="40">
        <v>-1.6100000000000012</v>
      </c>
      <c r="M5" s="39">
        <v>19</v>
      </c>
      <c r="N5" s="40">
        <v>8.52</v>
      </c>
      <c r="O5" s="41">
        <v>-1.4800000000000004</v>
      </c>
      <c r="P5" s="41">
        <v>-0.92000000000000348</v>
      </c>
    </row>
    <row r="6" spans="1:21" x14ac:dyDescent="0.25">
      <c r="A6" s="12">
        <v>5</v>
      </c>
      <c r="B6" s="32">
        <v>12.16</v>
      </c>
      <c r="C6" s="32">
        <f t="shared" si="0"/>
        <v>2.16</v>
      </c>
      <c r="D6" s="32">
        <f t="shared" si="1"/>
        <v>0.54999999999999893</v>
      </c>
      <c r="I6" s="39">
        <v>5</v>
      </c>
      <c r="J6" s="40">
        <v>12.16</v>
      </c>
      <c r="K6" s="40">
        <v>2.16</v>
      </c>
      <c r="L6" s="40">
        <v>0.54999999999999893</v>
      </c>
      <c r="M6" s="39">
        <v>20</v>
      </c>
      <c r="N6" s="40">
        <v>10.84</v>
      </c>
      <c r="O6" s="41">
        <v>0.83999999999999986</v>
      </c>
      <c r="P6" s="41">
        <v>-8.0000000000003624E-2</v>
      </c>
    </row>
    <row r="7" spans="1:21" x14ac:dyDescent="0.25">
      <c r="A7" s="12">
        <v>6</v>
      </c>
      <c r="B7" s="32">
        <v>10.18</v>
      </c>
      <c r="C7" s="32">
        <f t="shared" si="0"/>
        <v>0.17999999999999972</v>
      </c>
      <c r="D7" s="32">
        <f t="shared" si="1"/>
        <v>0.72999999999999865</v>
      </c>
      <c r="I7" s="39">
        <v>6</v>
      </c>
      <c r="J7" s="40">
        <v>10.18</v>
      </c>
      <c r="K7" s="40">
        <v>0.17999999999999972</v>
      </c>
      <c r="L7" s="40">
        <v>0.72999999999999865</v>
      </c>
      <c r="M7" s="39">
        <v>21</v>
      </c>
      <c r="N7" s="40">
        <v>10.9</v>
      </c>
      <c r="O7" s="41">
        <v>0.90000000000000036</v>
      </c>
      <c r="P7" s="41">
        <v>0.81999999999999673</v>
      </c>
    </row>
    <row r="8" spans="1:21" x14ac:dyDescent="0.25">
      <c r="A8" s="12">
        <v>7</v>
      </c>
      <c r="B8" s="32">
        <v>8.0399999999999991</v>
      </c>
      <c r="C8" s="32">
        <f t="shared" si="0"/>
        <v>-1.9600000000000009</v>
      </c>
      <c r="D8" s="32">
        <f t="shared" si="1"/>
        <v>-1.2300000000000022</v>
      </c>
      <c r="I8" s="39">
        <v>7</v>
      </c>
      <c r="J8" s="40">
        <v>8.0399999999999991</v>
      </c>
      <c r="K8" s="40">
        <v>-1.9600000000000009</v>
      </c>
      <c r="L8" s="40">
        <v>-1.2300000000000022</v>
      </c>
      <c r="M8" s="39">
        <v>22</v>
      </c>
      <c r="N8" s="40">
        <v>9.33</v>
      </c>
      <c r="O8" s="41">
        <v>-0.66999999999999993</v>
      </c>
      <c r="P8" s="41">
        <v>0.1499999999999968</v>
      </c>
    </row>
    <row r="9" spans="1:21" x14ac:dyDescent="0.25">
      <c r="A9" s="12">
        <v>8</v>
      </c>
      <c r="B9" s="32">
        <v>11.46</v>
      </c>
      <c r="C9" s="32">
        <f t="shared" si="0"/>
        <v>1.4600000000000009</v>
      </c>
      <c r="D9" s="32">
        <f t="shared" si="1"/>
        <v>0.22999999999999865</v>
      </c>
      <c r="I9" s="39">
        <v>8</v>
      </c>
      <c r="J9" s="40">
        <v>11.46</v>
      </c>
      <c r="K9" s="40">
        <v>1.4600000000000009</v>
      </c>
      <c r="L9" s="40">
        <v>0.22999999999999865</v>
      </c>
      <c r="M9" s="39">
        <v>23</v>
      </c>
      <c r="N9" s="40">
        <v>12.29</v>
      </c>
      <c r="O9" s="41">
        <v>2.2899999999999991</v>
      </c>
      <c r="P9" s="41">
        <v>2.4399999999999959</v>
      </c>
    </row>
    <row r="10" spans="1:21" x14ac:dyDescent="0.25">
      <c r="A10" s="12">
        <v>9</v>
      </c>
      <c r="B10" s="32">
        <v>9.1999999999999993</v>
      </c>
      <c r="C10" s="32">
        <f t="shared" si="0"/>
        <v>-0.80000000000000071</v>
      </c>
      <c r="D10" s="32">
        <f t="shared" si="1"/>
        <v>-0.57000000000000206</v>
      </c>
      <c r="I10" s="39">
        <v>9</v>
      </c>
      <c r="J10" s="40">
        <v>9.1999999999999993</v>
      </c>
      <c r="K10" s="40">
        <v>-0.80000000000000071</v>
      </c>
      <c r="L10" s="40">
        <v>-0.57000000000000206</v>
      </c>
      <c r="M10" s="39">
        <v>24</v>
      </c>
      <c r="N10" s="40">
        <v>11.5</v>
      </c>
      <c r="O10" s="41">
        <v>1.5</v>
      </c>
      <c r="P10" s="41">
        <v>3.9399999999999959</v>
      </c>
    </row>
    <row r="11" spans="1:21" x14ac:dyDescent="0.25">
      <c r="A11" s="12">
        <v>10</v>
      </c>
      <c r="B11" s="32">
        <v>10.34</v>
      </c>
      <c r="C11" s="32">
        <f t="shared" si="0"/>
        <v>0.33999999999999986</v>
      </c>
      <c r="D11" s="32">
        <f t="shared" si="1"/>
        <v>-0.2300000000000022</v>
      </c>
      <c r="I11" s="39">
        <v>10</v>
      </c>
      <c r="J11" s="40">
        <v>10.34</v>
      </c>
      <c r="K11" s="40">
        <v>0.33999999999999986</v>
      </c>
      <c r="L11" s="40">
        <v>-0.2300000000000022</v>
      </c>
      <c r="M11" s="39">
        <v>25</v>
      </c>
      <c r="N11" s="40">
        <v>10.6</v>
      </c>
      <c r="O11" s="41">
        <v>0.59999999999999964</v>
      </c>
      <c r="P11" s="41">
        <v>4.5399999999999956</v>
      </c>
    </row>
    <row r="12" spans="1:21" x14ac:dyDescent="0.25">
      <c r="A12" s="12">
        <v>11</v>
      </c>
      <c r="B12" s="32">
        <v>9.0299999999999994</v>
      </c>
      <c r="C12" s="32">
        <f t="shared" si="0"/>
        <v>-0.97000000000000064</v>
      </c>
      <c r="D12" s="32">
        <f t="shared" si="1"/>
        <v>-1.2000000000000028</v>
      </c>
      <c r="I12" s="39">
        <v>11</v>
      </c>
      <c r="J12" s="40">
        <v>9.0299999999999994</v>
      </c>
      <c r="K12" s="40">
        <v>-0.97000000000000064</v>
      </c>
      <c r="L12" s="40">
        <v>-1.2000000000000028</v>
      </c>
      <c r="M12" s="39">
        <v>26</v>
      </c>
      <c r="N12" s="40">
        <v>11.08</v>
      </c>
      <c r="O12" s="41">
        <v>1.08</v>
      </c>
      <c r="P12" s="41">
        <v>5.6199999999999957</v>
      </c>
    </row>
    <row r="13" spans="1:21" x14ac:dyDescent="0.25">
      <c r="A13" s="12">
        <v>12</v>
      </c>
      <c r="B13" s="32">
        <v>11.47</v>
      </c>
      <c r="C13" s="32">
        <f t="shared" si="0"/>
        <v>1.4700000000000006</v>
      </c>
      <c r="D13" s="32">
        <f t="shared" si="1"/>
        <v>0.2699999999999978</v>
      </c>
      <c r="I13" s="39">
        <v>12</v>
      </c>
      <c r="J13" s="40">
        <v>11.47</v>
      </c>
      <c r="K13" s="40">
        <v>1.4700000000000006</v>
      </c>
      <c r="L13" s="40">
        <v>0.2699999999999978</v>
      </c>
      <c r="M13" s="39">
        <v>27</v>
      </c>
      <c r="N13" s="40">
        <v>10.38</v>
      </c>
      <c r="O13" s="41">
        <v>0.38000000000000078</v>
      </c>
      <c r="P13" s="41">
        <v>5.9999999999999964</v>
      </c>
    </row>
    <row r="14" spans="1:21" x14ac:dyDescent="0.25">
      <c r="A14" s="12">
        <v>13</v>
      </c>
      <c r="B14" s="32">
        <v>10.51</v>
      </c>
      <c r="C14" s="32">
        <f t="shared" si="0"/>
        <v>0.50999999999999979</v>
      </c>
      <c r="D14" s="32">
        <f t="shared" si="1"/>
        <v>0.77999999999999758</v>
      </c>
      <c r="I14" s="39">
        <v>13</v>
      </c>
      <c r="J14" s="40">
        <v>10.51</v>
      </c>
      <c r="K14" s="40">
        <v>0.50999999999999979</v>
      </c>
      <c r="L14" s="40">
        <v>0.77999999999999758</v>
      </c>
      <c r="M14" s="39">
        <v>28</v>
      </c>
      <c r="N14" s="40">
        <v>11.62</v>
      </c>
      <c r="O14" s="41">
        <v>1.6199999999999992</v>
      </c>
      <c r="P14" s="41">
        <v>7.6199999999999957</v>
      </c>
    </row>
    <row r="15" spans="1:21" x14ac:dyDescent="0.25">
      <c r="A15" s="12">
        <v>14</v>
      </c>
      <c r="B15" s="32">
        <v>9.4</v>
      </c>
      <c r="C15" s="32">
        <f t="shared" si="0"/>
        <v>-0.59999999999999964</v>
      </c>
      <c r="D15" s="32">
        <f t="shared" si="1"/>
        <v>0.17999999999999794</v>
      </c>
      <c r="I15" s="39">
        <v>14</v>
      </c>
      <c r="J15" s="40">
        <v>9.4</v>
      </c>
      <c r="K15" s="40">
        <v>-0.59999999999999964</v>
      </c>
      <c r="L15" s="40">
        <v>0.17999999999999794</v>
      </c>
      <c r="M15" s="39">
        <v>29</v>
      </c>
      <c r="N15" s="40">
        <v>11.31</v>
      </c>
      <c r="O15" s="41">
        <v>1.3100000000000005</v>
      </c>
      <c r="P15" s="41">
        <v>8.9299999999999962</v>
      </c>
      <c r="U15" s="37"/>
    </row>
    <row r="16" spans="1:21" x14ac:dyDescent="0.25">
      <c r="A16" s="12">
        <v>15</v>
      </c>
      <c r="B16" s="32">
        <v>10.08</v>
      </c>
      <c r="C16" s="32">
        <f t="shared" si="0"/>
        <v>8.0000000000000071E-2</v>
      </c>
      <c r="D16" s="32">
        <f t="shared" si="1"/>
        <v>0.25999999999999801</v>
      </c>
      <c r="I16" s="39">
        <v>15</v>
      </c>
      <c r="J16" s="40">
        <v>10.08</v>
      </c>
      <c r="K16" s="40">
        <v>8.0000000000000071E-2</v>
      </c>
      <c r="L16" s="40">
        <v>0.25999999999999801</v>
      </c>
      <c r="M16" s="39">
        <v>30</v>
      </c>
      <c r="N16" s="40">
        <v>10.52</v>
      </c>
      <c r="O16" s="41">
        <v>0.51999999999999957</v>
      </c>
      <c r="P16" s="41">
        <v>9.4499999999999957</v>
      </c>
    </row>
    <row r="17" spans="1:4" x14ac:dyDescent="0.25">
      <c r="A17" s="12">
        <v>16</v>
      </c>
      <c r="B17" s="32">
        <v>9.3699999999999992</v>
      </c>
      <c r="C17" s="32">
        <f t="shared" si="0"/>
        <v>-0.63000000000000078</v>
      </c>
      <c r="D17" s="32">
        <f t="shared" si="1"/>
        <v>-0.37000000000000277</v>
      </c>
    </row>
    <row r="18" spans="1:4" x14ac:dyDescent="0.25">
      <c r="A18" s="12">
        <v>17</v>
      </c>
      <c r="B18" s="32">
        <v>10.62</v>
      </c>
      <c r="C18" s="32">
        <f t="shared" si="0"/>
        <v>0.61999999999999922</v>
      </c>
      <c r="D18" s="32">
        <f t="shared" si="1"/>
        <v>0.24999999999999645</v>
      </c>
    </row>
    <row r="19" spans="1:4" x14ac:dyDescent="0.25">
      <c r="A19" s="12">
        <v>18</v>
      </c>
      <c r="B19" s="32">
        <v>10.31</v>
      </c>
      <c r="C19" s="32">
        <f t="shared" si="0"/>
        <v>0.3100000000000005</v>
      </c>
      <c r="D19" s="32">
        <f t="shared" si="1"/>
        <v>0.55999999999999694</v>
      </c>
    </row>
    <row r="20" spans="1:4" x14ac:dyDescent="0.25">
      <c r="A20" s="12">
        <v>19</v>
      </c>
      <c r="B20" s="32">
        <v>8.52</v>
      </c>
      <c r="C20" s="32">
        <f t="shared" si="0"/>
        <v>-1.4800000000000004</v>
      </c>
      <c r="D20" s="32">
        <f t="shared" si="1"/>
        <v>-0.92000000000000348</v>
      </c>
    </row>
    <row r="21" spans="1:4" x14ac:dyDescent="0.25">
      <c r="A21" s="12">
        <v>20</v>
      </c>
      <c r="B21" s="32">
        <v>10.84</v>
      </c>
      <c r="C21" s="32">
        <f t="shared" si="0"/>
        <v>0.83999999999999986</v>
      </c>
      <c r="D21" s="32">
        <f t="shared" si="1"/>
        <v>-8.0000000000003624E-2</v>
      </c>
    </row>
    <row r="22" spans="1:4" x14ac:dyDescent="0.25">
      <c r="A22" s="12">
        <v>21</v>
      </c>
      <c r="B22" s="32">
        <v>10.9</v>
      </c>
      <c r="C22" s="32">
        <f t="shared" si="0"/>
        <v>0.90000000000000036</v>
      </c>
      <c r="D22" s="32">
        <f t="shared" si="1"/>
        <v>0.81999999999999673</v>
      </c>
    </row>
    <row r="23" spans="1:4" x14ac:dyDescent="0.25">
      <c r="A23" s="12">
        <v>22</v>
      </c>
      <c r="B23" s="32">
        <v>9.33</v>
      </c>
      <c r="C23" s="32">
        <f t="shared" si="0"/>
        <v>-0.66999999999999993</v>
      </c>
      <c r="D23" s="32">
        <f t="shared" si="1"/>
        <v>0.1499999999999968</v>
      </c>
    </row>
    <row r="24" spans="1:4" x14ac:dyDescent="0.25">
      <c r="A24" s="12">
        <v>23</v>
      </c>
      <c r="B24" s="32">
        <v>12.29</v>
      </c>
      <c r="C24" s="32">
        <f t="shared" si="0"/>
        <v>2.2899999999999991</v>
      </c>
      <c r="D24" s="32">
        <f t="shared" si="1"/>
        <v>2.4399999999999959</v>
      </c>
    </row>
    <row r="25" spans="1:4" x14ac:dyDescent="0.25">
      <c r="A25" s="12">
        <v>24</v>
      </c>
      <c r="B25" s="32">
        <v>11.5</v>
      </c>
      <c r="C25" s="32">
        <f t="shared" si="0"/>
        <v>1.5</v>
      </c>
      <c r="D25" s="32">
        <f t="shared" si="1"/>
        <v>3.9399999999999959</v>
      </c>
    </row>
    <row r="26" spans="1:4" x14ac:dyDescent="0.25">
      <c r="A26" s="12">
        <v>25</v>
      </c>
      <c r="B26" s="32">
        <v>10.6</v>
      </c>
      <c r="C26" s="32">
        <f t="shared" si="0"/>
        <v>0.59999999999999964</v>
      </c>
      <c r="D26" s="32">
        <f t="shared" si="1"/>
        <v>4.5399999999999956</v>
      </c>
    </row>
    <row r="27" spans="1:4" x14ac:dyDescent="0.25">
      <c r="A27" s="12">
        <v>26</v>
      </c>
      <c r="B27" s="32">
        <v>11.08</v>
      </c>
      <c r="C27" s="32">
        <f t="shared" si="0"/>
        <v>1.08</v>
      </c>
      <c r="D27" s="32">
        <f t="shared" si="1"/>
        <v>5.6199999999999957</v>
      </c>
    </row>
    <row r="28" spans="1:4" x14ac:dyDescent="0.25">
      <c r="A28" s="12">
        <v>27</v>
      </c>
      <c r="B28" s="32">
        <v>10.38</v>
      </c>
      <c r="C28" s="32">
        <f t="shared" si="0"/>
        <v>0.38000000000000078</v>
      </c>
      <c r="D28" s="32">
        <f t="shared" si="1"/>
        <v>5.9999999999999964</v>
      </c>
    </row>
    <row r="29" spans="1:4" x14ac:dyDescent="0.25">
      <c r="A29" s="12">
        <v>28</v>
      </c>
      <c r="B29" s="32">
        <v>11.62</v>
      </c>
      <c r="C29" s="32">
        <f t="shared" si="0"/>
        <v>1.6199999999999992</v>
      </c>
      <c r="D29" s="32">
        <f t="shared" si="1"/>
        <v>7.6199999999999957</v>
      </c>
    </row>
    <row r="30" spans="1:4" x14ac:dyDescent="0.25">
      <c r="A30" s="12">
        <v>29</v>
      </c>
      <c r="B30" s="32">
        <v>11.31</v>
      </c>
      <c r="C30" s="32">
        <f t="shared" si="0"/>
        <v>1.3100000000000005</v>
      </c>
      <c r="D30" s="32">
        <f t="shared" si="1"/>
        <v>8.9299999999999962</v>
      </c>
    </row>
    <row r="31" spans="1:4" x14ac:dyDescent="0.25">
      <c r="A31" s="12">
        <v>30</v>
      </c>
      <c r="B31" s="32">
        <v>10.52</v>
      </c>
      <c r="C31" s="32">
        <f t="shared" si="0"/>
        <v>0.51999999999999957</v>
      </c>
      <c r="D31" s="32">
        <f t="shared" si="1"/>
        <v>9.4499999999999957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Plan1</vt:lpstr>
      <vt:lpstr>Plan2</vt:lpstr>
      <vt:lpstr>Plan3</vt:lpstr>
      <vt:lpstr>Plan4</vt:lpstr>
      <vt:lpstr>Plan5</vt:lpstr>
      <vt:lpstr>Exemplo_CUSUM</vt:lpstr>
      <vt:lpstr>Plan5!OLE_LINK1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mariaelena</dc:creator>
  <cp:lastModifiedBy>mariaelena</cp:lastModifiedBy>
  <dcterms:created xsi:type="dcterms:W3CDTF">2017-08-03T14:31:41Z</dcterms:created>
  <dcterms:modified xsi:type="dcterms:W3CDTF">2018-08-10T15:59:32Z</dcterms:modified>
</cp:coreProperties>
</file>