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5B9E29BB-CA6D-4D61-B6FB-9F7A4D8F6690}" xr6:coauthVersionLast="47" xr6:coauthVersionMax="47" xr10:uidLastSave="{00000000-0000-0000-0000-000000000000}"/>
  <bookViews>
    <workbookView xWindow="-120" yWindow="-120" windowWidth="29040" windowHeight="15840" firstSheet="7" activeTab="7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Westgard_Escopo" sheetId="26" state="veryHidden" r:id="rId7"/>
    <sheet name="Painel" sheetId="7" r:id="rId8"/>
    <sheet name="Registros" sheetId="8" r:id="rId9"/>
    <sheet name="EQC_Dados" sheetId="9" r:id="rId10"/>
    <sheet name="Cfg_PlanoQC" sheetId="25" r:id="rId11"/>
    <sheet name="EQA.CAP_Dados" sheetId="18" r:id="rId12"/>
    <sheet name="EQA.CAP_Resumo" sheetId="19" r:id="rId13"/>
    <sheet name="EQA.CAP_Nao_Aceitaveis" sheetId="20" r:id="rId14"/>
    <sheet name="EQA.Controllab_Dados" sheetId="21" r:id="rId15"/>
    <sheet name="EQA.Controllab_Resumo" sheetId="22" r:id="rId16"/>
    <sheet name="EQA.Controllab_Desvios" sheetId="23" r:id="rId17"/>
    <sheet name="EQA_Base" sheetId="24" r:id="rId18"/>
    <sheet name="Estatística" sheetId="10" r:id="rId19"/>
    <sheet name="Usuarios" sheetId="11" r:id="rId20"/>
    <sheet name="Liberação" sheetId="12" r:id="rId21"/>
    <sheet name="LiberStore" sheetId="13" state="veryHidden" r:id="rId22"/>
    <sheet name="RegistrosStore" sheetId="14" state="veryHidden" r:id="rId23"/>
    <sheet name="Resultados" sheetId="16" r:id="rId24"/>
    <sheet name="Login" sheetId="15" state="veryHidden" r:id="rId25"/>
    <sheet name="Importar" sheetId="17" r:id="rId26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Cfg_PlanoQC!$J$10:$N$10</definedName>
    <definedName name="regrasRotulos">Cfg_PlanoQC!$J$3:$N$3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25" l="1"/>
  <c r="N7" i="25"/>
  <c r="N6" i="25"/>
  <c r="N5" i="25"/>
  <c r="N4" i="25"/>
  <c r="M8" i="25"/>
  <c r="M7" i="25"/>
  <c r="M6" i="25"/>
  <c r="M5" i="25"/>
  <c r="M4" i="25"/>
  <c r="L8" i="25"/>
  <c r="L7" i="25"/>
  <c r="L6" i="25"/>
  <c r="L5" i="25"/>
  <c r="L4" i="25"/>
  <c r="K8" i="25"/>
  <c r="K7" i="25"/>
  <c r="K6" i="25"/>
  <c r="K5" i="25"/>
  <c r="K4" i="25"/>
  <c r="J8" i="25"/>
  <c r="J7" i="25"/>
  <c r="J6" i="25"/>
  <c r="J5" i="25"/>
  <c r="J4" i="25"/>
  <c r="D1" i="25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AB78" i="10" l="1"/>
  <c r="AC78" i="10"/>
  <c r="AD78" i="10"/>
  <c r="AB77" i="10"/>
  <c r="AD77" i="10"/>
  <c r="AC77" i="10"/>
  <c r="AB76" i="10"/>
  <c r="AD76" i="10"/>
  <c r="AC76" i="10"/>
  <c r="AB75" i="10"/>
  <c r="AD75" i="10"/>
  <c r="AC75" i="10"/>
  <c r="AB74" i="10"/>
  <c r="AC74" i="10"/>
  <c r="AD74" i="10"/>
  <c r="AB73" i="10"/>
  <c r="AC73" i="10"/>
  <c r="AD73" i="10"/>
  <c r="AB72" i="10"/>
  <c r="AC72" i="10"/>
  <c r="AD72" i="10"/>
  <c r="AB71" i="10"/>
  <c r="AC71" i="10"/>
  <c r="AD71" i="10"/>
  <c r="AB70" i="10"/>
  <c r="AC70" i="10"/>
  <c r="AD70" i="10"/>
  <c r="AB69" i="10"/>
  <c r="AC69" i="10"/>
  <c r="AD69" i="10"/>
  <c r="AB68" i="10"/>
  <c r="AC68" i="10"/>
  <c r="AD68" i="10"/>
  <c r="AB67" i="10"/>
  <c r="AC67" i="10"/>
  <c r="AD67" i="10"/>
  <c r="AB66" i="10"/>
  <c r="AC66" i="10"/>
  <c r="AD66" i="10"/>
  <c r="AB65" i="10"/>
  <c r="AC65" i="10"/>
  <c r="AD65" i="10"/>
  <c r="AB64" i="10"/>
  <c r="AC64" i="10"/>
  <c r="AD64" i="10"/>
  <c r="AB63" i="10"/>
  <c r="AC63" i="10"/>
  <c r="AD63" i="10"/>
  <c r="AB62" i="10"/>
  <c r="AD62" i="10"/>
  <c r="AC62" i="10"/>
  <c r="AB61" i="10"/>
  <c r="AD61" i="10"/>
  <c r="AC61" i="10"/>
  <c r="AB60" i="10"/>
  <c r="AD60" i="10"/>
  <c r="AC60" i="10"/>
  <c r="AB59" i="10"/>
  <c r="AC59" i="10"/>
  <c r="AD59" i="10"/>
  <c r="AB58" i="10"/>
  <c r="AC58" i="10"/>
  <c r="AD58" i="10"/>
  <c r="AB57" i="10"/>
  <c r="AC57" i="10"/>
  <c r="AD57" i="10"/>
  <c r="AB56" i="10"/>
  <c r="AC56" i="10"/>
  <c r="AD56" i="10"/>
  <c r="AB55" i="10"/>
  <c r="AC55" i="10"/>
  <c r="AD55" i="10"/>
  <c r="AB54" i="10"/>
  <c r="AC54" i="10"/>
  <c r="AD54" i="10"/>
  <c r="AB53" i="10"/>
  <c r="AC53" i="10"/>
  <c r="AD53" i="10"/>
  <c r="AB52" i="10"/>
  <c r="AC52" i="10"/>
  <c r="AD52" i="10"/>
  <c r="AB51" i="10"/>
  <c r="AD51" i="10"/>
  <c r="AC51" i="10"/>
  <c r="AB50" i="10"/>
  <c r="AD50" i="10"/>
  <c r="AC50" i="10"/>
  <c r="AB49" i="10"/>
  <c r="AD49" i="10"/>
  <c r="AC49" i="10"/>
  <c r="AB48" i="10"/>
  <c r="AD48" i="10"/>
  <c r="AC48" i="10"/>
  <c r="AB47" i="10"/>
  <c r="AD47" i="10"/>
  <c r="AC47" i="10"/>
  <c r="AB46" i="10"/>
  <c r="AD46" i="10"/>
  <c r="AC46" i="10"/>
  <c r="AB45" i="10"/>
  <c r="AD45" i="10"/>
  <c r="AC45" i="10"/>
  <c r="AB44" i="10"/>
  <c r="AD44" i="10"/>
  <c r="AC44" i="10"/>
  <c r="AB43" i="10"/>
  <c r="AD43" i="10"/>
  <c r="AC43" i="10"/>
  <c r="AB42" i="10"/>
  <c r="AD42" i="10"/>
  <c r="AC42" i="10"/>
  <c r="AB41" i="10"/>
  <c r="AD41" i="10"/>
  <c r="AC41" i="10"/>
  <c r="AB40" i="10"/>
  <c r="AD40" i="10"/>
  <c r="AC40" i="10"/>
  <c r="AB39" i="10"/>
  <c r="AC39" i="10"/>
  <c r="AD39" i="10"/>
  <c r="AB38" i="10"/>
  <c r="AC38" i="10"/>
  <c r="AD38" i="10"/>
  <c r="AB37" i="10"/>
  <c r="AC37" i="10"/>
  <c r="AD37" i="10"/>
  <c r="AB36" i="10"/>
  <c r="AC36" i="10"/>
  <c r="AD36" i="10"/>
  <c r="AB35" i="10"/>
  <c r="AD35" i="10"/>
  <c r="AC35" i="10"/>
  <c r="AB34" i="10"/>
  <c r="AD34" i="10"/>
  <c r="AC34" i="10"/>
  <c r="AB33" i="10"/>
  <c r="AC33" i="10"/>
  <c r="AD33" i="10"/>
  <c r="AB32" i="10"/>
  <c r="AC32" i="10"/>
  <c r="AD32" i="10"/>
  <c r="AB31" i="10"/>
  <c r="AC31" i="10"/>
  <c r="AD31" i="10"/>
  <c r="AB30" i="10"/>
  <c r="AD30" i="10"/>
  <c r="AC30" i="10"/>
  <c r="AB29" i="10"/>
  <c r="AC29" i="10"/>
  <c r="AD29" i="10"/>
  <c r="AB28" i="10"/>
  <c r="AC28" i="10"/>
  <c r="AD28" i="10"/>
  <c r="AB27" i="10"/>
  <c r="AC27" i="10"/>
  <c r="AD27" i="10"/>
  <c r="AB26" i="10"/>
  <c r="AC26" i="10"/>
  <c r="AD26" i="10"/>
  <c r="AB25" i="10"/>
  <c r="AC25" i="10"/>
  <c r="AD25" i="10"/>
  <c r="AB24" i="10"/>
  <c r="AC24" i="10"/>
  <c r="AD24" i="10"/>
  <c r="AB23" i="10"/>
  <c r="AC23" i="10"/>
  <c r="AD23" i="10"/>
  <c r="AB22" i="10"/>
  <c r="AC22" i="10"/>
  <c r="AD22" i="10"/>
  <c r="AB21" i="10"/>
  <c r="AC21" i="10"/>
  <c r="AD21" i="10"/>
  <c r="AB20" i="10"/>
  <c r="AC20" i="10"/>
  <c r="AD20" i="10"/>
  <c r="AB19" i="10"/>
  <c r="AC19" i="10"/>
  <c r="AD19" i="10"/>
  <c r="AB18" i="10"/>
  <c r="AC18" i="10"/>
  <c r="AD18" i="10"/>
  <c r="AB17" i="10"/>
  <c r="AC17" i="10"/>
  <c r="AD17" i="10"/>
  <c r="AB16" i="10"/>
  <c r="AC16" i="10"/>
  <c r="AD16" i="10"/>
  <c r="AB15" i="10"/>
  <c r="AC15" i="10"/>
  <c r="AD15" i="10"/>
  <c r="AB14" i="10"/>
  <c r="AC14" i="10"/>
  <c r="AD14" i="10"/>
  <c r="O7" i="7"/>
  <c r="AB93" i="10"/>
  <c r="AD93" i="10"/>
  <c r="AC93" i="10"/>
  <c r="AB92" i="10"/>
  <c r="AD92" i="10"/>
  <c r="AC92" i="10"/>
  <c r="AB91" i="10"/>
  <c r="AD91" i="10"/>
  <c r="AC91" i="10"/>
  <c r="AB90" i="10"/>
  <c r="AD90" i="10"/>
  <c r="AC90" i="10"/>
  <c r="AB89" i="10"/>
  <c r="AD89" i="10"/>
  <c r="AC89" i="10"/>
  <c r="AB88" i="10"/>
  <c r="AD88" i="10"/>
  <c r="AC88" i="10"/>
  <c r="AB87" i="10"/>
  <c r="AD87" i="10"/>
  <c r="AC87" i="10"/>
  <c r="AB86" i="10"/>
  <c r="AD86" i="10"/>
  <c r="AC86" i="10"/>
  <c r="AB85" i="10"/>
  <c r="AD85" i="10"/>
  <c r="AC85" i="10"/>
  <c r="AB84" i="10"/>
  <c r="AD84" i="10"/>
  <c r="AC84" i="10"/>
  <c r="AB83" i="10"/>
  <c r="AD83" i="10"/>
  <c r="AC83" i="10"/>
  <c r="AB82" i="10"/>
  <c r="AD82" i="10"/>
  <c r="AC82" i="10"/>
  <c r="AB81" i="10"/>
  <c r="AD81" i="10"/>
  <c r="AC81" i="10"/>
  <c r="AB80" i="10"/>
  <c r="AD80" i="10"/>
  <c r="AC80" i="10"/>
  <c r="AB79" i="10"/>
  <c r="AD79" i="10"/>
  <c r="AC79" i="10"/>
  <c r="C13" i="19"/>
  <c r="T152" i="18"/>
  <c r="A6" i="19" s="1"/>
  <c r="X2" i="21"/>
  <c r="J20" i="22" s="1"/>
  <c r="F13" i="22"/>
  <c r="J21" i="22"/>
  <c r="J19" i="22"/>
  <c r="E13" i="22"/>
  <c r="A72" i="22"/>
  <c r="J72" i="22" s="1"/>
  <c r="A63" i="22"/>
  <c r="J63" i="22" s="1"/>
  <c r="A60" i="22"/>
  <c r="J60" i="22" s="1"/>
  <c r="A57" i="22"/>
  <c r="J57" i="22" s="1"/>
  <c r="A54" i="22"/>
  <c r="J54" i="22" s="1"/>
  <c r="A52" i="22"/>
  <c r="J52" i="22" s="1"/>
  <c r="A49" i="22"/>
  <c r="J49" i="22" s="1"/>
  <c r="A46" i="22"/>
  <c r="J46" i="22" s="1"/>
  <c r="A44" i="22"/>
  <c r="J44" i="22" s="1"/>
  <c r="A41" i="22"/>
  <c r="J41" i="22" s="1"/>
  <c r="A39" i="22"/>
  <c r="J39" i="22" s="1"/>
  <c r="A36" i="22"/>
  <c r="J36" i="22" s="1"/>
  <c r="A35" i="22"/>
  <c r="J35" i="22" s="1"/>
  <c r="A33" i="22"/>
  <c r="J33" i="22" s="1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5" i="19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U17" i="18" s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H67" i="22" l="1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75" i="22"/>
  <c r="H42" i="22"/>
  <c r="H71" i="22"/>
  <c r="H45" i="22"/>
  <c r="H58" i="22"/>
  <c r="H28" i="22"/>
  <c r="H30" i="22"/>
  <c r="H74" i="22"/>
  <c r="H59" i="22"/>
  <c r="H31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5" i="22"/>
  <c r="H77" i="22"/>
  <c r="H50" i="22"/>
  <c r="H84" i="22"/>
  <c r="H78" i="22"/>
  <c r="H32" i="22"/>
  <c r="H47" i="22"/>
  <c r="H69" i="22"/>
  <c r="H54" i="22"/>
  <c r="H79" i="22"/>
  <c r="H33" i="22"/>
  <c r="H80" i="22"/>
  <c r="H85" i="22"/>
  <c r="H51" i="22"/>
  <c r="H8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I47" i="22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64" i="22"/>
  <c r="I67" i="22"/>
  <c r="I81" i="22"/>
  <c r="I44" i="22"/>
  <c r="I3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66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31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G49" i="22"/>
  <c r="F55" i="22"/>
  <c r="F31" i="22"/>
  <c r="F73" i="22"/>
  <c r="F58" i="22"/>
  <c r="T517" i="18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8" i="7" l="1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M20" i="10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N20" i="10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G99" i="6" s="1"/>
  <c r="AD99" i="6"/>
  <c r="G99" i="6"/>
  <c r="H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G98" i="6" s="1"/>
  <c r="AD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G93" i="6" s="1"/>
  <c r="AD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G79" i="6" s="1"/>
  <c r="AD79" i="6"/>
  <c r="G79" i="6"/>
  <c r="K79" i="6" s="1"/>
  <c r="H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K52" i="6" s="1"/>
  <c r="H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G78" i="6"/>
  <c r="K78" i="6" s="1"/>
  <c r="H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G110" i="6" s="1"/>
  <c r="AD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H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G92" i="6" s="1"/>
  <c r="AD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K70" i="6" s="1"/>
  <c r="H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G43" i="6" s="1"/>
  <c r="AD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G42" i="6" s="1"/>
  <c r="AD42" i="6"/>
  <c r="G42" i="6"/>
  <c r="K42" i="6" s="1"/>
  <c r="H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H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G81" i="6" s="1"/>
  <c r="AD81" i="6"/>
  <c r="G81" i="6"/>
  <c r="H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K24" i="6" s="1"/>
  <c r="H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AG78" i="6" l="1"/>
  <c r="M78" i="6"/>
  <c r="K41" i="6"/>
  <c r="M41" i="6"/>
  <c r="K81" i="6"/>
  <c r="M81" i="6"/>
  <c r="M99" i="6"/>
  <c r="K99" i="6"/>
  <c r="K101" i="6"/>
  <c r="M101" i="6"/>
  <c r="K33" i="6"/>
  <c r="M33" i="6"/>
  <c r="K30" i="6"/>
  <c r="M30" i="6"/>
  <c r="K48" i="6"/>
  <c r="M48" i="6"/>
  <c r="K37" i="6"/>
  <c r="M37" i="6"/>
  <c r="K34" i="6"/>
  <c r="M34" i="6"/>
  <c r="K51" i="6"/>
  <c r="M51" i="6"/>
  <c r="M111" i="6"/>
  <c r="K111" i="6"/>
  <c r="W21" i="10"/>
  <c r="V21" i="10"/>
  <c r="AA21" i="10"/>
  <c r="X21" i="10"/>
  <c r="Z21" i="10"/>
  <c r="Y21" i="10"/>
  <c r="W20" i="10"/>
  <c r="V20" i="10"/>
  <c r="Y20" i="10"/>
  <c r="AA20" i="10"/>
  <c r="Z20" i="10"/>
  <c r="X20" i="10"/>
  <c r="AG24" i="6"/>
  <c r="M24" i="6"/>
  <c r="K107" i="6"/>
  <c r="M107" i="6"/>
  <c r="G8" i="19"/>
  <c r="O21" i="10"/>
  <c r="O20" i="10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H8" i="7" s="1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G8" i="7" l="1"/>
  <c r="G7" i="7"/>
  <c r="H7" i="7"/>
  <c r="I8" i="7"/>
  <c r="K8" i="7"/>
  <c r="J7" i="7"/>
  <c r="K7" i="7"/>
  <c r="J8" i="7"/>
  <c r="I7" i="7"/>
  <c r="P21" i="10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L7" i="7" l="1"/>
  <c r="M7" i="7" s="1"/>
  <c r="L8" i="7"/>
  <c r="M8" i="7" s="1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U11" i="7" l="1"/>
  <c r="T18" i="7"/>
  <c r="T17" i="7"/>
  <c r="U10" i="7"/>
  <c r="Z69" i="10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L67" i="10"/>
  <c r="V11" i="7" s="1"/>
  <c r="N66" i="10"/>
  <c r="L66" i="10"/>
  <c r="V10" i="7" s="1"/>
  <c r="B1" i="25" s="1"/>
  <c r="T32" i="3"/>
  <c r="V32" i="3"/>
  <c r="U32" i="3" s="1"/>
  <c r="S22" i="7" l="1"/>
  <c r="U22" i="7"/>
  <c r="V22" i="7"/>
  <c r="W22" i="7"/>
  <c r="X22" i="7"/>
  <c r="D2" i="25"/>
  <c r="T22" i="7"/>
  <c r="O67" i="10"/>
  <c r="U18" i="7"/>
  <c r="O66" i="10"/>
  <c r="U17" i="7"/>
  <c r="F13" i="7"/>
  <c r="F11" i="7"/>
  <c r="B2" i="25"/>
  <c r="Z73" i="10"/>
  <c r="W73" i="10"/>
  <c r="V73" i="10"/>
  <c r="AA73" i="10"/>
  <c r="X73" i="10"/>
  <c r="Y73" i="10"/>
  <c r="W72" i="10"/>
  <c r="V72" i="10"/>
  <c r="Y72" i="10"/>
  <c r="AA72" i="10"/>
  <c r="Z72" i="10"/>
  <c r="X72" i="10"/>
  <c r="W67" i="10"/>
  <c r="Y11" i="7" s="1"/>
  <c r="V67" i="10"/>
  <c r="X11" i="7" s="1"/>
  <c r="Z67" i="10"/>
  <c r="Y67" i="10"/>
  <c r="X67" i="10"/>
  <c r="AA67" i="10"/>
  <c r="W66" i="10"/>
  <c r="Y10" i="7" s="1"/>
  <c r="V66" i="10"/>
  <c r="X10" i="7" s="1"/>
  <c r="AA66" i="10"/>
  <c r="Z66" i="10"/>
  <c r="X66" i="10"/>
  <c r="Y66" i="10"/>
  <c r="M73" i="10"/>
  <c r="M72" i="10"/>
  <c r="M67" i="10"/>
  <c r="W11" i="7" s="1"/>
  <c r="M66" i="10"/>
  <c r="W10" i="7" s="1"/>
  <c r="K71" i="10"/>
  <c r="K70" i="10"/>
  <c r="J71" i="10"/>
  <c r="Q71" i="10" s="1"/>
  <c r="J70" i="10"/>
  <c r="Q70" i="10" s="1"/>
  <c r="V34" i="3"/>
  <c r="U34" i="3" s="1"/>
  <c r="T34" i="3"/>
  <c r="F10" i="7" l="1"/>
  <c r="S23" i="7"/>
  <c r="L10" i="25"/>
  <c r="M10" i="25"/>
  <c r="J10" i="25"/>
  <c r="N10" i="25"/>
  <c r="K10" i="25"/>
  <c r="V18" i="7"/>
  <c r="P67" i="10"/>
  <c r="V17" i="7"/>
  <c r="P66" i="10"/>
  <c r="N71" i="10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W17" i="7" l="1"/>
  <c r="U68" i="10"/>
  <c r="U66" i="10"/>
  <c r="U69" i="10"/>
  <c r="W18" i="7"/>
  <c r="U67" i="10"/>
  <c r="AA71" i="10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<sst xmlns="http://schemas.openxmlformats.org/spreadsheetml/2006/main" count="56188" uniqueCount="1206">
  <si>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</si>
  <si>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</si>
  <si>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</si>
  <si>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</si>
  <si>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</si>
  <si>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</si>
  <si>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</si>
  <si>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</si>
  <si>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</si>
  <si>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</si>
  <si>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</si>
  <si>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</si>
  <si>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</si>
  <si>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</si>
  <si>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</si>
  <si>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</si>
  <si>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</si>
  <si>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</si>
  <si>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</si>
  <si>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</si>
  <si>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</si>
  <si>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</si>
  <si>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</si>
  <si>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</si>
  <si>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</si>
  <si>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</si>
  <si>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</si>
  <si>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</si>
  <si>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</si>
  <si>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</si>
  <si>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</si>
  <si>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</si>
  <si>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</si>
  <si>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</si>
  <si>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</si>
  <si>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</si>
  <si>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</si>
  <si>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</si>
  <si>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</si>
  <si>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</si>
  <si>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</si>
  <si>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</si>
  <si>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</si>
  <si>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</si>
  <si>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</si>
  <si>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</si>
  <si>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</si>
  <si>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</si>
  <si>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</si>
  <si>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</si>
  <si>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</si>
  <si>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</si>
  <si>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</si>
  <si>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</si>
  <si>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</si>
  <si>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</si>
  <si>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</si>
  <si>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</si>
  <si>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</si>
  <si>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</si>
  <si>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</si>
  <si>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</si>
  <si>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</si>
  <si>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</si>
  <si>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</si>
  <si>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</si>
  <si>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</si>
  <si>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</si>
  <si>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</si>
  <si>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</si>
  <si>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</si>
  <si>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</si>
  <si>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</si>
  <si>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</si>
  <si>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</si>
  <si>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</si>
  <si>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</si>
  <si>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</si>
  <si>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</si>
  <si>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</si>
  <si>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</si>
  <si>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</si>
  <si>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</si>
  <si>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</si>
  <si>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</si>
  <si>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</si>
  <si>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</si>
  <si>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</si>
  <si>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</si>
  <si>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</si>
  <si>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</si>
  <si>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</si>
  <si>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</si>
  <si>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</si>
  <si>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</si>
  <si>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</si>
  <si>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</si>
  <si>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</si>
  <si>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</si>
  <si>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</si>
  <si>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</si>
  <si>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</si>
  <si>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</si>
  <si>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</si>
  <si>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</si>
  <si>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</si>
  <si>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</si>
  <si>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</si>
  <si>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</si>
  <si>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</si>
  <si>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</si>
  <si>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</si>
  <si>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</si>
  <si>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</si>
  <si>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</si>
  <si>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</si>
  <si>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</si>
  <si>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</si>
  <si>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</si>
  <si>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</si>
  <si>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</si>
  <si>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</si>
  <si>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</si>
  <si>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</si>
  <si>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</si>
  <si>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</si>
  <si>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</si>
  <si>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</si>
  <si>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</si>
  <si>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</si>
  <si>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</si>
  <si>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</si>
  <si>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</si>
  <si>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</si>
  <si>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</si>
  <si>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</si>
  <si>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</si>
  <si>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</si>
  <si>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</si>
  <si>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</si>
  <si>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</si>
  <si>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</si>
  <si>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</si>
  <si>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</si>
  <si>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</si>
  <si>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</si>
  <si>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</si>
  <si>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</si>
  <si>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</si>
  <si>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</si>
  <si>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</si>
  <si>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</si>
  <si>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</si>
  <si>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</si>
  <si>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</si>
  <si>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</si>
  <si>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</si>
  <si>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</si>
  <si>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</si>
  <si>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</si>
  <si>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</si>
  <si>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</si>
  <si>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</si>
  <si>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</si>
  <si>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</si>
  <si>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</si>
  <si>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</si>
  <si>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</si>
  <si>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</si>
  <si>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</si>
  <si>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</si>
  <si>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</si>
  <si>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</si>
  <si>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</si>
  <si>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</si>
  <si>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</si>
  <si>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</si>
  <si>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</si>
  <si>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</si>
  <si>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</si>
  <si>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</si>
  <si>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</si>
  <si>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</si>
  <si>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</si>
  <si>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</si>
  <si>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</si>
  <si>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</si>
  <si>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</si>
  <si>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</si>
  <si>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</si>
  <si>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</si>
  <si>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</si>
  <si>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</si>
  <si>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</si>
  <si>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</si>
  <si>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</si>
  <si>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</si>
  <si>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</si>
  <si>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</si>
  <si>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</si>
  <si>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</si>
  <si>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</si>
  <si>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</si>
  <si>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</si>
  <si>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</si>
  <si>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</si>
  <si>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</si>
  <si>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</si>
  <si>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</si>
  <si>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</si>
  <si>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</si>
  <si>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</si>
  <si>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</si>
  <si>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</si>
  <si>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</si>
  <si>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</si>
  <si>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</si>
  <si>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</si>
  <si>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</si>
  <si>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</si>
  <si>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</si>
  <si>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</si>
  <si>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</si>
  <si>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</si>
  <si>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</si>
  <si>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</si>
  <si>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</si>
  <si>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</si>
  <si>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</si>
  <si>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</si>
  <si>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</si>
  <si>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</si>
  <si>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</si>
  <si>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</si>
  <si>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</si>
  <si>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</si>
  <si>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</si>
  <si>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</si>
  <si>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</si>
  <si>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</si>
  <si>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</si>
  <si>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</si>
  <si>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</si>
  <si>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</si>
  <si>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</si>
  <si>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</si>
  <si>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</si>
  <si>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</si>
  <si>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</si>
  <si>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</si>
  <si>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</si>
  <si>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</si>
  <si>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</si>
  <si>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</si>
  <si>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</si>
  <si>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</si>
  <si>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</si>
  <si>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</si>
  <si>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</si>
  <si>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</si>
  <si>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</si>
  <si>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</si>
  <si>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</si>
  <si>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</si>
  <si>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</si>
  <si>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</si>
  <si>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</si>
  <si>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</si>
  <si>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</si>
  <si>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</si>
  <si>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</si>
  <si>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</si>
  <si>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</si>
  <si>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</si>
  <si>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</si>
  <si>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</si>
  <si>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</si>
  <si>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</si>
  <si>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</si>
  <si>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</si>
  <si>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</si>
  <si>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</si>
  <si>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</si>
  <si>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</si>
  <si>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</si>
  <si>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</si>
  <si>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</si>
  <si>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</si>
  <si>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</si>
  <si>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</si>
  <si>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</si>
  <si>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</si>
  <si>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</si>
  <si>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</si>
  <si>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</si>
  <si>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</si>
  <si>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</si>
  <si>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</si>
  <si>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</si>
  <si>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</si>
  <si>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</si>
  <si>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</si>
  <si>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</si>
  <si>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</si>
  <si>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</si>
  <si>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</si>
  <si>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</si>
  <si>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</si>
  <si>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</si>
  <si>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</si>
  <si>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</si>
  <si>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</si>
  <si>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</si>
  <si>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</si>
  <si>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</si>
  <si>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</si>
  <si>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</si>
  <si>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</si>
  <si>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</si>
  <si>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</si>
  <si>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</si>
  <si>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</si>
  <si>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</si>
  <si>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</si>
  <si>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</si>
  <si>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</si>
  <si>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</si>
  <si>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</si>
  <si>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</si>
  <si>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</si>
  <si>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</si>
  <si>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</si>
  <si>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</si>
  <si>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</si>
  <si>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</si>
  <si>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</si>
  <si>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</si>
  <si>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</si>
  <si>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</si>
  <si>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</si>
  <si>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</si>
  <si>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</si>
  <si>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</si>
  <si>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</si>
  <si>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</si>
  <si>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</si>
  <si>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</si>
  <si>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</si>
  <si>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</si>
  <si>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</si>
  <si>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</si>
  <si>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</si>
  <si>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</si>
  <si>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</si>
  <si>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</si>
  <si>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</si>
  <si>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</si>
  <si>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</si>
  <si>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</si>
  <si>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</si>
  <si>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</si>
  <si>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</si>
  <si>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</si>
  <si>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</si>
  <si>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</si>
  <si>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</si>
  <si>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</si>
  <si>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</si>
  <si>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</si>
  <si>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</si>
  <si>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</si>
  <si>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</si>
  <si>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</si>
  <si>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</si>
  <si>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</si>
  <si>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</si>
  <si>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</si>
  <si>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</si>
  <si>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</si>
  <si>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</si>
  <si>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</si>
  <si>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</si>
  <si>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</si>
  <si>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</si>
  <si>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</si>
  <si>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</si>
  <si>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</si>
  <si>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</si>
  <si>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</si>
  <si>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</si>
  <si>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</si>
  <si>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</si>
  <si>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</si>
  <si>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</si>
  <si>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</si>
  <si>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</si>
  <si>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</si>
  <si>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</si>
  <si>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</si>
  <si>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</si>
  <si>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</si>
  <si>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</si>
  <si>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</si>
  <si>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</si>
  <si>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</si>
  <si>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</si>
  <si>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</si>
  <si>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</si>
  <si>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</si>
  <si>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</si>
  <si>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</si>
  <si>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</si>
  <si>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</si>
  <si>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</si>
  <si>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</si>
  <si>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</si>
  <si>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</si>
  <si>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</si>
  <si>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</si>
  <si>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</si>
  <si>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</si>
  <si>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</si>
  <si>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</si>
  <si>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</si>
  <si>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</si>
  <si>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</si>
  <si>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</si>
  <si>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</si>
  <si>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</si>
  <si>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</si>
  <si>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</si>
  <si>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</si>
  <si>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</si>
  <si>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</si>
  <si>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</si>
  <si>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</si>
  <si>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</si>
  <si>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</si>
  <si>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</si>
  <si>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</si>
  <si>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</si>
  <si>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</si>
  <si>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</si>
  <si>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</si>
  <si>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</si>
  <si>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</si>
  <si>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</si>
  <si>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</si>
  <si>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</si>
  <si>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</si>
  <si>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</si>
  <si>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</si>
  <si>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</si>
  <si>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</si>
  <si>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</si>
  <si>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</si>
  <si>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</si>
  <si>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</si>
  <si>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</si>
  <si>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</si>
  <si>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</si>
  <si>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</si>
  <si>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</si>
  <si>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</si>
  <si>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</si>
  <si>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</si>
  <si>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</si>
  <si>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</si>
  <si>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</si>
  <si>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</si>
  <si>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</si>
  <si>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</si>
  <si>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</si>
  <si>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</si>
  <si>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</si>
  <si>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</si>
  <si>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</si>
  <si>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</si>
  <si>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</si>
  <si>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</si>
  <si>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</si>
  <si>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</si>
  <si>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</si>
  <si>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</si>
  <si>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</si>
  <si>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</si>
  <si>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</si>
  <si>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</si>
  <si>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</si>
  <si>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</si>
  <si>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</si>
  <si>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</si>
  <si>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</si>
  <si>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</si>
  <si>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</si>
  <si>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</si>
  <si>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</si>
  <si>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</si>
  <si>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</si>
  <si>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</si>
  <si>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</si>
  <si>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</si>
  <si>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</si>
  <si>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</si>
  <si>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</si>
  <si>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</si>
  <si>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</si>
  <si>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</si>
  <si>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</si>
  <si>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</si>
  <si>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</si>
  <si>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</si>
  <si>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</si>
  <si>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</si>
  <si>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</si>
  <si>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</si>
  <si>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</si>
  <si>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</si>
  <si>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</si>
  <si>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</si>
  <si>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</si>
  <si>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</si>
  <si>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</si>
  <si>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</si>
  <si>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</si>
  <si>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</si>
  <si>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</si>
  <si>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</si>
  <si>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</si>
  <si>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</si>
  <si>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</si>
  <si>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</si>
  <si>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</si>
  <si>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</si>
  <si>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</si>
  <si>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</si>
  <si>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</si>
  <si>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</si>
  <si>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</si>
  <si>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</si>
  <si>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</si>
  <si>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</si>
  <si>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</si>
  <si>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</si>
  <si>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</si>
  <si>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</si>
  <si>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</si>
  <si>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</si>
  <si>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</si>
  <si>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</si>
  <si>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</si>
  <si>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</si>
  <si>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</si>
  <si>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</si>
  <si>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</si>
  <si>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</si>
  <si>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</si>
  <si>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</si>
  <si>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</si>
  <si>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</si>
  <si>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</si>
  <si>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</si>
  <si>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</si>
  <si>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</si>
  <si>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</si>
  <si>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</si>
  <si>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</si>
  <si>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</si>
  <si>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</si>
  <si>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</si>
  <si>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</si>
  <si>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</si>
  <si>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</si>
  <si>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</si>
  <si>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</si>
  <si>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</si>
  <si>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</si>
  <si>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</si>
  <si>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</si>
  <si>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</si>
  <si>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</si>
  <si>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</si>
  <si>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</si>
  <si>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</si>
  <si>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</si>
  <si>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</si>
  <si>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</si>
  <si>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</si>
  <si>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</si>
  <si>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</si>
  <si>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</si>
  <si>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</si>
  <si>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</si>
  <si>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</si>
  <si>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</si>
  <si>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</si>
  <si>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</si>
  <si>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</si>
  <si>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</si>
  <si>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</si>
  <si>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</si>
  <si>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</si>
  <si>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</si>
  <si>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</si>
  <si>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</si>
  <si>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</si>
  <si>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</si>
  <si>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</si>
  <si>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</si>
  <si>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</si>
  <si>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</si>
  <si>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</si>
  <si>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</si>
  <si>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</si>
  <si>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</si>
  <si>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</si>
  <si>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</si>
  <si>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</si>
  <si>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</si>
  <si>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</si>
  <si>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</si>
  <si>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</si>
  <si>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</si>
  <si>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</si>
  <si>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</si>
  <si>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</si>
  <si>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</si>
  <si>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</si>
  <si>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</si>
  <si>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</si>
  <si>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</si>
  <si>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</si>
  <si>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</si>
  <si>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</si>
  <si>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</si>
  <si>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</si>
  <si>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</si>
  <si>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</si>
  <si>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</si>
  <si>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</si>
  <si>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</si>
  <si>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</si>
  <si>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</si>
  <si>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</si>
  <si>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</si>
  <si>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</si>
  <si>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</si>
  <si>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</si>
  <si>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</si>
  <si>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</si>
  <si>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</si>
  <si>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</si>
  <si>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</si>
  <si>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</si>
  <si>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</si>
  <si>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</si>
  <si>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</si>
  <si>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</si>
  <si>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</si>
  <si>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</si>
  <si>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</si>
  <si>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</si>
  <si>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</si>
  <si>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</si>
  <si>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</si>
  <si>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</si>
  <si>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</si>
  <si>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</si>
  <si>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</si>
  <si>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</si>
  <si>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</si>
  <si>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</si>
  <si>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</si>
  <si>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</si>
  <si>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</si>
  <si>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</si>
  <si>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</si>
  <si>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</si>
  <si>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</si>
  <si>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</si>
  <si>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</si>
  <si>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</si>
  <si>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</si>
  <si>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</si>
  <si>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</si>
  <si>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</si>
  <si>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</si>
  <si>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</si>
  <si>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</si>
  <si>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</si>
  <si>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</si>
  <si>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</si>
  <si>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</si>
  <si>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</si>
  <si>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</si>
  <si>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</si>
  <si>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</si>
  <si>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</si>
  <si>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</si>
  <si>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</si>
  <si>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</si>
  <si>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</si>
  <si>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</si>
  <si>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</si>
  <si>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</si>
  <si>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</si>
  <si>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</si>
  <si>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</si>
  <si>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</si>
  <si>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</si>
  <si>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</si>
  <si>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</si>
  <si>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</si>
  <si>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</si>
  <si>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</si>
  <si>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</si>
  <si>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</si>
  <si>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</si>
  <si>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</si>
  <si>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</si>
  <si>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</si>
  <si>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</si>
  <si>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</si>
  <si>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</si>
  <si>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</si>
  <si>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</si>
  <si>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</si>
  <si>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</si>
  <si>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</si>
  <si>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</si>
  <si>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</si>
  <si>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</si>
  <si>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</si>
  <si>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</si>
  <si>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</si>
  <si>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</si>
  <si>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</si>
  <si>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</si>
  <si>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</si>
  <si>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</si>
  <si>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</si>
  <si>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</si>
  <si>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</si>
  <si>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</si>
  <si>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</si>
  <si>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</si>
  <si>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</si>
  <si>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</si>
  <si>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</si>
  <si>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</si>
  <si>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</si>
  <si>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</si>
  <si>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</si>
  <si>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</si>
  <si>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</si>
  <si>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</si>
  <si>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</si>
  <si>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</si>
  <si>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</si>
  <si>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</si>
  <si>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</si>
  <si>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</si>
  <si>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</si>
  <si>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</si>
  <si>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</si>
  <si>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</si>
  <si>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</si>
  <si>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</si>
  <si>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</si>
  <si>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</si>
  <si>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</si>
  <si>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</si>
  <si>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</si>
  <si>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</si>
  <si>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</si>
  <si>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</si>
  <si>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</si>
  <si>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</si>
  <si>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</si>
  <si>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</si>
  <si>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</si>
  <si>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</si>
  <si>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</si>
  <si>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</si>
  <si>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</si>
  <si>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</si>
  <si>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</si>
  <si>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</si>
  <si>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</si>
  <si>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</si>
  <si>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</si>
  <si>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</si>
  <si>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</si>
  <si>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</si>
  <si>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</si>
  <si>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</si>
  <si>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</si>
  <si>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</si>
  <si>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</si>
  <si>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</si>
  <si>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</si>
  <si>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</si>
  <si>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</si>
  <si>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</si>
  <si>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</si>
  <si>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</si>
  <si>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</si>
  <si>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</si>
  <si>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</si>
  <si>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</si>
  <si>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</si>
  <si>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</si>
  <si>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</si>
  <si>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</si>
  <si>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</si>
  <si>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</si>
  <si>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</si>
  <si>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</si>
  <si>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</si>
  <si>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</si>
  <si>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</si>
  <si>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</si>
  <si>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</si>
  <si>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</si>
  <si>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</si>
  <si>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</si>
  <si>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</si>
  <si>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</si>
  <si>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</si>
  <si>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</si>
  <si>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</si>
  <si>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</si>
  <si>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</si>
  <si>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</si>
  <si>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</si>
  <si>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</si>
  <si>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</si>
  <si>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</si>
  <si>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</si>
  <si>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</si>
  <si>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</si>
  <si>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</si>
  <si>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</si>
  <si>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</si>
  <si>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</si>
  <si>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</si>
  <si>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</si>
  <si>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</si>
  <si>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</si>
  <si>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</si>
  <si>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</si>
  <si>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</si>
  <si>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</si>
  <si>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</si>
  <si>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</si>
  <si>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</si>
  <si>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</si>
  <si>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</si>
  <si>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</si>
  <si>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</si>
  <si>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</si>
  <si>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</si>
  <si>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</si>
  <si>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</si>
  <si>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</si>
  <si>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</si>
  <si>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</si>
  <si>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</si>
  <si>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</si>
  <si>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</si>
  <si>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</si>
  <si>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</si>
  <si>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</si>
  <si>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</si>
  <si>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</si>
  <si>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</si>
  <si>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</si>
  <si>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</si>
  <si>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</si>
  <si>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</si>
  <si>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</si>
  <si>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</si>
  <si>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</si>
  <si>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</si>
  <si>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</si>
  <si>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</si>
  <si>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</si>
  <si>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</si>
  <si>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</si>
  <si>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</si>
  <si>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</si>
  <si>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</si>
  <si>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</si>
  <si>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</si>
  <si>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</si>
  <si>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</si>
  <si>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</si>
  <si>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</si>
  <si>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</si>
  <si>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</si>
  <si>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</si>
  <si>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</si>
  <si>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</si>
  <si>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</si>
  <si>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</si>
  <si>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</si>
  <si>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</si>
  <si>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</si>
  <si>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</si>
  <si>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</si>
  <si>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</si>
  <si>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</si>
  <si>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</si>
  <si>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</si>
  <si>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</si>
  <si>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</si>
  <si>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</si>
  <si>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</si>
  <si>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</si>
  <si>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</si>
  <si>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</si>
  <si>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</si>
  <si>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</si>
  <si>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</si>
  <si>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</si>
  <si>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</si>
  <si>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</si>
  <si>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</si>
  <si>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</si>
  <si>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</si>
  <si>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</si>
  <si>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</si>
  <si>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</si>
  <si>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</si>
  <si>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</si>
  <si>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</si>
  <si>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</si>
  <si>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</si>
  <si>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</si>
  <si>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</si>
  <si>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</si>
  <si>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</si>
  <si>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</si>
  <si>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</si>
  <si>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</si>
  <si>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</si>
  <si>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</si>
  <si>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</si>
  <si>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</si>
  <si>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</si>
  <si>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</si>
  <si>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</si>
  <si>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</si>
  <si>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</si>
  <si>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</si>
  <si>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</si>
  <si>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</si>
  <si>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</si>
  <si>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</si>
  <si>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</si>
  <si>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</si>
  <si>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</si>
  <si>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</si>
  <si>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</si>
  <si>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</si>
  <si>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</si>
  <si>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</si>
  <si>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</si>
  <si>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</si>
  <si>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</si>
  <si>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</si>
  <si>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</si>
  <si>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</si>
  <si>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</si>
  <si>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</si>
  <si>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</si>
  <si>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</si>
  <si>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</si>
  <si>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</si>
  <si>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</si>
  <si>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</si>
  <si>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</si>
  <si>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</si>
  <si>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</si>
  <si>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</si>
  <si>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</si>
  <si>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</si>
  <si>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</si>
  <si>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</si>
  <si>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</si>
  <si>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</si>
  <si>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</si>
  <si>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</si>
  <si>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</si>
  <si>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</si>
  <si>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</si>
  <si>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</si>
  <si>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</si>
  <si>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</si>
  <si>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</si>
  <si>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</si>
  <si>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</si>
  <si>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</si>
  <si>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</si>
  <si>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</si>
  <si>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</si>
  <si>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</si>
  <si>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</si>
  <si>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</si>
  <si>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</si>
  <si>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</si>
  <si>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</si>
  <si>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</si>
  <si>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</si>
  <si>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</si>
  <si>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</si>
  <si>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</si>
  <si>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</si>
  <si>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</si>
  <si>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</si>
  <si>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</si>
  <si>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</si>
  <si>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</si>
  <si>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</si>
  <si>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</si>
  <si>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</si>
  <si>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</si>
  <si>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</si>
  <si>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</si>
  <si>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</si>
  <si>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</si>
  <si>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</si>
  <si>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</si>
  <si>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</si>
  <si>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</si>
  <si>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</si>
  <si>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</si>
  <si>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</si>
  <si>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</si>
  <si>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</si>
  <si>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</si>
  <si>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</si>
  <si>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</si>
  <si>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</si>
  <si>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</si>
  <si>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</si>
  <si>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</si>
  <si>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</si>
  <si>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</si>
  <si>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</si>
  <si>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</si>
  <si>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</si>
  <si>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</si>
  <si>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</si>
  <si>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</si>
  <si>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</si>
  <si>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</si>
  <si>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</si>
  <si>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</si>
  <si>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</si>
  <si>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</si>
  <si>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</si>
  <si>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</si>
  <si>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</si>
  <si>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</si>
  <si>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</si>
  <si>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</si>
  <si>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</si>
  <si>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</si>
  <si>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</si>
  <si>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</si>
  <si>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</si>
  <si>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</si>
  <si>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</si>
  <si>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</si>
  <si>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</si>
  <si>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</si>
  <si>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</si>
  <si>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</si>
  <si>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</si>
  <si>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</si>
  <si>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</si>
  <si>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</si>
  <si>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</si>
  <si>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</si>
  <si>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</si>
  <si>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</si>
  <si>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</si>
  <si>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</si>
  <si>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</si>
  <si>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</si>
  <si>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</si>
  <si>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</si>
  <si>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</si>
  <si>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</si>
  <si>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</si>
  <si>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</si>
  <si>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</si>
  <si>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</si>
  <si>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</si>
  <si>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</si>
  <si>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</si>
  <si>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</si>
  <si>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</si>
  <si>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</si>
  <si>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</si>
  <si>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</si>
  <si>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</si>
  <si>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</si>
  <si>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</si>
  <si>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</si>
  <si>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</si>
  <si>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</si>
  <si>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</si>
  <si>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</si>
  <si>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</si>
  <si>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</si>
  <si>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</si>
  <si>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</si>
  <si>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</si>
  <si>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</si>
  <si>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</si>
  <si>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</si>
  <si>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</si>
  <si>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</si>
  <si>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</si>
  <si>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</si>
  <si>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</si>
  <si>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</si>
  <si>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</si>
  <si>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</si>
  <si>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</si>
  <si>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</si>
  <si>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</si>
  <si>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</si>
  <si>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</si>
  <si>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</si>
  <si>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</si>
  <si>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</si>
  <si>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</si>
  <si>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</si>
  <si>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</si>
  <si>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</si>
  <si>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</si>
  <si>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</si>
  <si>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</si>
  <si>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</si>
  <si>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</si>
  <si>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</si>
  <si>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</si>
  <si>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</si>
  <si>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</si>
  <si>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</si>
  <si>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</si>
  <si>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</si>
  <si>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</si>
  <si>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</si>
  <si>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</si>
  <si>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</si>
  <si>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</si>
  <si>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</si>
  <si>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</si>
  <si>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</si>
  <si>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</si>
  <si>
    <t>Nível que governa o plano:</t>
  </si>
  <si>
    <t>Plano</t>
  </si>
  <si>
    <t>Base</t>
  </si>
  <si>
    <t>Sigma_Min</t>
  </si>
  <si>
    <t>Sigma_Max</t>
  </si>
  <si>
    <t>CONFIGURACAO WESTGARD POR ESCOPO - PROJECAO AUTOMATICA</t>
  </si>
  <si>
    <t>Gerada de mEstatistica.DetectoresWestgard(). NAO editar: a fonte e o motor, e materializar_cfg_westgard.py --conferir falha se esta aba divergir dele.</t>
  </si>
  <si>
    <t>Area</t>
  </si>
  <si>
    <t>Niveis_QC</t>
  </si>
  <si>
    <t>Regra</t>
  </si>
  <si>
    <t>Detector</t>
  </si>
  <si>
    <t>Escopo</t>
  </si>
  <si>
    <t>N</t>
  </si>
  <si>
    <t>R</t>
  </si>
  <si>
    <t>Limiar</t>
  </si>
  <si>
    <t>Oficial</t>
  </si>
  <si>
    <t>Complementar</t>
  </si>
  <si>
    <t>Descricao</t>
  </si>
  <si>
    <t>Versao_Regra</t>
  </si>
  <si>
    <t>BIOQUIMICA</t>
  </si>
  <si>
    <t>INDIVIDUAL</t>
  </si>
  <si>
    <t>WITHIN_RUN</t>
  </si>
  <si>
    <t>Resultado isolado alem do limite, sem depender de outro nivel nem da corrida anterior</t>
  </si>
  <si>
    <t>ADR-044</t>
  </si>
  <si>
    <t>2_2s</t>
  </si>
  <si>
    <t>WITHIN_RUN_ACROSS_MATERIALS</t>
  </si>
  <si>
    <t>Avaliado apenas dentro da corrida atual</t>
  </si>
  <si>
    <t>ACROSS_RUN_SAME_LEVEL</t>
  </si>
  <si>
    <t>WITHIN_MATERIAL_ACROSS_RUN</t>
  </si>
  <si>
    <t>Corridas consecutivas do mesmo nivel de controle</t>
  </si>
  <si>
    <t>R_4s</t>
  </si>
  <si>
    <t>4_1s</t>
  </si>
  <si>
    <t>N2_R2</t>
  </si>
  <si>
    <t>ACROSS_RUN_ACROSS_MATERIALS</t>
  </si>
  <si>
    <t>2 niveis x 2 corridas = 4 observacoes</t>
  </si>
  <si>
    <t>SAME_LEVEL_R4</t>
  </si>
  <si>
    <t>Complementar: 4 corridas seguidas do mesmo nivel</t>
  </si>
  <si>
    <t>8x</t>
  </si>
  <si>
    <t>N2_R4</t>
  </si>
  <si>
    <t>2 niveis x 4 corridas = 8 observacoes</t>
  </si>
  <si>
    <t>SAME_LEVEL_R8</t>
  </si>
  <si>
    <t>Complementar: 8 corridas seguidas do mesmo nivel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</si>
</sst>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4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29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4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5" fillId="0" borderId="0" xfId="1" applyFont="1" applyAlignment="1">
      <alignment horizontal="left" vertical="center"/>
    </xf>
    <xf numFmtId="0" fontId="66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69" fillId="0" borderId="0" xfId="0" applyFont="1" applyProtection="1">
      <protection locked="0"/>
    </xf>
    <xf numFmtId="0" fontId="70" fillId="0" borderId="0" xfId="0" applyFont="1"/>
    <xf numFmtId="0" fontId="71" fillId="0" borderId="0" xfId="0" applyFont="1" applyProtection="1">
      <protection locked="0"/>
    </xf>
    <xf numFmtId="0" fontId="72" fillId="13" borderId="0" xfId="0" applyFont="1" applyFill="1" applyAlignment="1">
      <alignment horizontal="center" wrapText="1"/>
    </xf>
    <xf numFmtId="2" fontId="7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7" fillId="3" borderId="18" xfId="0" applyFont="1" applyFill="1" applyBorder="1" applyAlignment="1" applyProtection="1">
      <alignment horizontal="left" vertical="center" indent="4"/>
      <protection locked="0"/>
    </xf>
    <xf numFmtId="0" fontId="67" fillId="3" borderId="19" xfId="0" applyFont="1" applyFill="1" applyBorder="1" applyAlignment="1" applyProtection="1">
      <alignment horizontal="left" vertical="center" indent="4"/>
      <protection locked="0"/>
    </xf>
    <xf numFmtId="0" fontId="67" fillId="3" borderId="20" xfId="0" applyFont="1" applyFill="1" applyBorder="1" applyAlignment="1" applyProtection="1">
      <alignment horizontal="left" vertical="center" indent="4"/>
      <protection locked="0"/>
    </xf>
    <xf numFmtId="0" fontId="68" fillId="2" borderId="17" xfId="0" applyFont="1" applyFill="1" applyBorder="1" applyAlignment="1" applyProtection="1">
      <alignment horizontal="left" vertical="center" indent="4"/>
      <protection locked="0"/>
    </xf>
    <xf numFmtId="0" fontId="68" fillId="2" borderId="0" xfId="0" applyFont="1" applyFill="1" applyAlignment="1" applyProtection="1">
      <alignment horizontal="left" vertical="center" indent="4"/>
      <protection locked="0"/>
    </xf>
    <xf numFmtId="0" fontId="66" fillId="6" borderId="16" xfId="0" applyFont="1" applyFill="1" applyBorder="1" applyAlignment="1" applyProtection="1">
      <alignment horizontal="center" vertical="center" wrapText="1"/>
      <protection locked="0"/>
    </xf>
    <xf numFmtId="0" fontId="66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62">
    <dxf>
      <font>
        <color rgb="FF146C43"/>
      </font>
    </dxf>
    <dxf>
      <font>
        <b/>
        <i val="0"/>
        <color rgb="FFB42318"/>
      </font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0.70555555555555549</c:v>
                </c:pt>
                <c:pt idx="1">
                  <c:v>0.70555555555555549</c:v>
                </c:pt>
                <c:pt idx="2">
                  <c:v>0.70555555555555549</c:v>
                </c:pt>
                <c:pt idx="3">
                  <c:v>0.70555555555555549</c:v>
                </c:pt>
                <c:pt idx="4">
                  <c:v>0.70555555555555549</c:v>
                </c:pt>
                <c:pt idx="5">
                  <c:v>0.70555555555555549</c:v>
                </c:pt>
                <c:pt idx="6">
                  <c:v>0.70555555555555549</c:v>
                </c:pt>
                <c:pt idx="7">
                  <c:v>0.70555555555555549</c:v>
                </c:pt>
                <c:pt idx="8">
                  <c:v>0.70555555555555549</c:v>
                </c:pt>
                <c:pt idx="9">
                  <c:v>0.70555555555555549</c:v>
                </c:pt>
                <c:pt idx="10">
                  <c:v>0.70555555555555549</c:v>
                </c:pt>
                <c:pt idx="11">
                  <c:v>0.70555555555555549</c:v>
                </c:pt>
                <c:pt idx="12">
                  <c:v>0.70555555555555549</c:v>
                </c:pt>
                <c:pt idx="13">
                  <c:v>0.70555555555555549</c:v>
                </c:pt>
                <c:pt idx="14">
                  <c:v>0.70555555555555549</c:v>
                </c:pt>
                <c:pt idx="15">
                  <c:v>0.70555555555555549</c:v>
                </c:pt>
                <c:pt idx="16">
                  <c:v>0.70555555555555549</c:v>
                </c:pt>
                <c:pt idx="17">
                  <c:v>0.70555555555555549</c:v>
                </c:pt>
                <c:pt idx="18">
                  <c:v>0.70555555555555549</c:v>
                </c:pt>
                <c:pt idx="19">
                  <c:v>0.70555555555555549</c:v>
                </c:pt>
                <c:pt idx="20">
                  <c:v>0.70555555555555549</c:v>
                </c:pt>
                <c:pt idx="21">
                  <c:v>0.70555555555555549</c:v>
                </c:pt>
                <c:pt idx="22">
                  <c:v>0.70555555555555549</c:v>
                </c:pt>
                <c:pt idx="23">
                  <c:v>0.70555555555555549</c:v>
                </c:pt>
                <c:pt idx="24">
                  <c:v>0.70555555555555549</c:v>
                </c:pt>
                <c:pt idx="25">
                  <c:v>0.70555555555555549</c:v>
                </c:pt>
                <c:pt idx="26">
                  <c:v>0.70555555555555549</c:v>
                </c:pt>
                <c:pt idx="27">
                  <c:v>0.70555555555555549</c:v>
                </c:pt>
                <c:pt idx="28">
                  <c:v>0.70555555555555549</c:v>
                </c:pt>
                <c:pt idx="29">
                  <c:v>0.70555555555555549</c:v>
                </c:pt>
                <c:pt idx="30">
                  <c:v>0.70555555555555549</c:v>
                </c:pt>
                <c:pt idx="31">
                  <c:v>0.70555555555555549</c:v>
                </c:pt>
                <c:pt idx="32">
                  <c:v>0.70555555555555549</c:v>
                </c:pt>
                <c:pt idx="33">
                  <c:v>0.70555555555555549</c:v>
                </c:pt>
                <c:pt idx="34">
                  <c:v>0.70555555555555549</c:v>
                </c:pt>
                <c:pt idx="35">
                  <c:v>0.70555555555555549</c:v>
                </c:pt>
                <c:pt idx="36">
                  <c:v>0.70555555555555549</c:v>
                </c:pt>
                <c:pt idx="37">
                  <c:v>0.70555555555555549</c:v>
                </c:pt>
                <c:pt idx="38">
                  <c:v>0.70555555555555549</c:v>
                </c:pt>
                <c:pt idx="39">
                  <c:v>0.70555555555555549</c:v>
                </c:pt>
                <c:pt idx="40">
                  <c:v>0.70555555555555549</c:v>
                </c:pt>
                <c:pt idx="41">
                  <c:v>0.70555555555555549</c:v>
                </c:pt>
                <c:pt idx="42">
                  <c:v>0.70555555555555549</c:v>
                </c:pt>
                <c:pt idx="43">
                  <c:v>0.70555555555555549</c:v>
                </c:pt>
                <c:pt idx="44">
                  <c:v>0.70555555555555549</c:v>
                </c:pt>
                <c:pt idx="45">
                  <c:v>0.70555555555555549</c:v>
                </c:pt>
                <c:pt idx="46">
                  <c:v>0.70555555555555549</c:v>
                </c:pt>
                <c:pt idx="47">
                  <c:v>0.70555555555555549</c:v>
                </c:pt>
                <c:pt idx="48">
                  <c:v>0.70555555555555549</c:v>
                </c:pt>
                <c:pt idx="49">
                  <c:v>0.70555555555555549</c:v>
                </c:pt>
                <c:pt idx="50">
                  <c:v>0.70555555555555549</c:v>
                </c:pt>
                <c:pt idx="51">
                  <c:v>0.70555555555555549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0.80555555555555558</c:v>
                </c:pt>
                <c:pt idx="1">
                  <c:v>0.80555555555555558</c:v>
                </c:pt>
                <c:pt idx="2">
                  <c:v>0.80555555555555558</c:v>
                </c:pt>
                <c:pt idx="3">
                  <c:v>0.80555555555555558</c:v>
                </c:pt>
                <c:pt idx="4">
                  <c:v>0.80555555555555558</c:v>
                </c:pt>
                <c:pt idx="5">
                  <c:v>0.80555555555555558</c:v>
                </c:pt>
                <c:pt idx="6">
                  <c:v>0.80555555555555558</c:v>
                </c:pt>
                <c:pt idx="7">
                  <c:v>0.80555555555555558</c:v>
                </c:pt>
                <c:pt idx="8">
                  <c:v>0.80555555555555558</c:v>
                </c:pt>
                <c:pt idx="9">
                  <c:v>0.80555555555555558</c:v>
                </c:pt>
                <c:pt idx="10">
                  <c:v>0.80555555555555558</c:v>
                </c:pt>
                <c:pt idx="11">
                  <c:v>0.80555555555555558</c:v>
                </c:pt>
                <c:pt idx="12">
                  <c:v>0.80555555555555558</c:v>
                </c:pt>
                <c:pt idx="13">
                  <c:v>0.80555555555555558</c:v>
                </c:pt>
                <c:pt idx="14">
                  <c:v>0.80555555555555558</c:v>
                </c:pt>
                <c:pt idx="15">
                  <c:v>0.80555555555555558</c:v>
                </c:pt>
                <c:pt idx="16">
                  <c:v>0.80555555555555558</c:v>
                </c:pt>
                <c:pt idx="17">
                  <c:v>0.80555555555555558</c:v>
                </c:pt>
                <c:pt idx="18">
                  <c:v>0.80555555555555558</c:v>
                </c:pt>
                <c:pt idx="19">
                  <c:v>0.80555555555555558</c:v>
                </c:pt>
                <c:pt idx="20">
                  <c:v>0.80555555555555558</c:v>
                </c:pt>
                <c:pt idx="21">
                  <c:v>0.80555555555555558</c:v>
                </c:pt>
                <c:pt idx="22">
                  <c:v>0.80555555555555558</c:v>
                </c:pt>
                <c:pt idx="23">
                  <c:v>0.80555555555555558</c:v>
                </c:pt>
                <c:pt idx="24">
                  <c:v>0.80555555555555558</c:v>
                </c:pt>
                <c:pt idx="25">
                  <c:v>0.80555555555555558</c:v>
                </c:pt>
                <c:pt idx="26">
                  <c:v>0.80555555555555558</c:v>
                </c:pt>
                <c:pt idx="27">
                  <c:v>0.80555555555555558</c:v>
                </c:pt>
                <c:pt idx="28">
                  <c:v>0.80555555555555558</c:v>
                </c:pt>
                <c:pt idx="29">
                  <c:v>0.80555555555555558</c:v>
                </c:pt>
                <c:pt idx="30">
                  <c:v>0.80555555555555558</c:v>
                </c:pt>
                <c:pt idx="31">
                  <c:v>0.80555555555555558</c:v>
                </c:pt>
                <c:pt idx="32">
                  <c:v>0.80555555555555558</c:v>
                </c:pt>
                <c:pt idx="33">
                  <c:v>0.80555555555555558</c:v>
                </c:pt>
                <c:pt idx="34">
                  <c:v>0.80555555555555558</c:v>
                </c:pt>
                <c:pt idx="35">
                  <c:v>0.80555555555555558</c:v>
                </c:pt>
                <c:pt idx="36">
                  <c:v>0.80555555555555558</c:v>
                </c:pt>
                <c:pt idx="37">
                  <c:v>0.80555555555555558</c:v>
                </c:pt>
                <c:pt idx="38">
                  <c:v>0.80555555555555558</c:v>
                </c:pt>
                <c:pt idx="39">
                  <c:v>0.80555555555555558</c:v>
                </c:pt>
                <c:pt idx="40">
                  <c:v>0.80555555555555558</c:v>
                </c:pt>
                <c:pt idx="41">
                  <c:v>0.80555555555555558</c:v>
                </c:pt>
                <c:pt idx="42">
                  <c:v>0.80555555555555558</c:v>
                </c:pt>
                <c:pt idx="43">
                  <c:v>0.80555555555555558</c:v>
                </c:pt>
                <c:pt idx="44">
                  <c:v>0.80555555555555558</c:v>
                </c:pt>
                <c:pt idx="45">
                  <c:v>0.80555555555555558</c:v>
                </c:pt>
                <c:pt idx="46">
                  <c:v>0.80555555555555558</c:v>
                </c:pt>
                <c:pt idx="47">
                  <c:v>0.80555555555555558</c:v>
                </c:pt>
                <c:pt idx="48">
                  <c:v>0.80555555555555558</c:v>
                </c:pt>
                <c:pt idx="49">
                  <c:v>0.80555555555555558</c:v>
                </c:pt>
                <c:pt idx="50">
                  <c:v>0.80555555555555558</c:v>
                </c:pt>
                <c:pt idx="51">
                  <c:v>0.80555555555555558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0.90555555555555556</c:v>
                </c:pt>
                <c:pt idx="1">
                  <c:v>0.90555555555555556</c:v>
                </c:pt>
                <c:pt idx="2">
                  <c:v>0.90555555555555556</c:v>
                </c:pt>
                <c:pt idx="3">
                  <c:v>0.90555555555555556</c:v>
                </c:pt>
                <c:pt idx="4">
                  <c:v>0.90555555555555556</c:v>
                </c:pt>
                <c:pt idx="5">
                  <c:v>0.90555555555555556</c:v>
                </c:pt>
                <c:pt idx="6">
                  <c:v>0.90555555555555556</c:v>
                </c:pt>
                <c:pt idx="7">
                  <c:v>0.90555555555555556</c:v>
                </c:pt>
                <c:pt idx="8">
                  <c:v>0.90555555555555556</c:v>
                </c:pt>
                <c:pt idx="9">
                  <c:v>0.90555555555555556</c:v>
                </c:pt>
                <c:pt idx="10">
                  <c:v>0.90555555555555556</c:v>
                </c:pt>
                <c:pt idx="11">
                  <c:v>0.90555555555555556</c:v>
                </c:pt>
                <c:pt idx="12">
                  <c:v>0.90555555555555556</c:v>
                </c:pt>
                <c:pt idx="13">
                  <c:v>0.90555555555555556</c:v>
                </c:pt>
                <c:pt idx="14">
                  <c:v>0.90555555555555556</c:v>
                </c:pt>
                <c:pt idx="15">
                  <c:v>0.90555555555555556</c:v>
                </c:pt>
                <c:pt idx="16">
                  <c:v>0.90555555555555556</c:v>
                </c:pt>
                <c:pt idx="17">
                  <c:v>0.90555555555555556</c:v>
                </c:pt>
                <c:pt idx="18">
                  <c:v>0.90555555555555556</c:v>
                </c:pt>
                <c:pt idx="19">
                  <c:v>0.90555555555555556</c:v>
                </c:pt>
                <c:pt idx="20">
                  <c:v>0.90555555555555556</c:v>
                </c:pt>
                <c:pt idx="21">
                  <c:v>0.90555555555555556</c:v>
                </c:pt>
                <c:pt idx="22">
                  <c:v>0.90555555555555556</c:v>
                </c:pt>
                <c:pt idx="23">
                  <c:v>0.90555555555555556</c:v>
                </c:pt>
                <c:pt idx="24">
                  <c:v>0.90555555555555556</c:v>
                </c:pt>
                <c:pt idx="25">
                  <c:v>0.90555555555555556</c:v>
                </c:pt>
                <c:pt idx="26">
                  <c:v>0.90555555555555556</c:v>
                </c:pt>
                <c:pt idx="27">
                  <c:v>0.90555555555555556</c:v>
                </c:pt>
                <c:pt idx="28">
                  <c:v>0.90555555555555556</c:v>
                </c:pt>
                <c:pt idx="29">
                  <c:v>0.90555555555555556</c:v>
                </c:pt>
                <c:pt idx="30">
                  <c:v>0.90555555555555556</c:v>
                </c:pt>
                <c:pt idx="31">
                  <c:v>0.90555555555555556</c:v>
                </c:pt>
                <c:pt idx="32">
                  <c:v>0.90555555555555556</c:v>
                </c:pt>
                <c:pt idx="33">
                  <c:v>0.90555555555555556</c:v>
                </c:pt>
                <c:pt idx="34">
                  <c:v>0.90555555555555556</c:v>
                </c:pt>
                <c:pt idx="35">
                  <c:v>0.90555555555555556</c:v>
                </c:pt>
                <c:pt idx="36">
                  <c:v>0.90555555555555556</c:v>
                </c:pt>
                <c:pt idx="37">
                  <c:v>0.90555555555555556</c:v>
                </c:pt>
                <c:pt idx="38">
                  <c:v>0.90555555555555556</c:v>
                </c:pt>
                <c:pt idx="39">
                  <c:v>0.90555555555555556</c:v>
                </c:pt>
                <c:pt idx="40">
                  <c:v>0.90555555555555556</c:v>
                </c:pt>
                <c:pt idx="41">
                  <c:v>0.90555555555555556</c:v>
                </c:pt>
                <c:pt idx="42">
                  <c:v>0.90555555555555556</c:v>
                </c:pt>
                <c:pt idx="43">
                  <c:v>0.90555555555555556</c:v>
                </c:pt>
                <c:pt idx="44">
                  <c:v>0.90555555555555556</c:v>
                </c:pt>
                <c:pt idx="45">
                  <c:v>0.90555555555555556</c:v>
                </c:pt>
                <c:pt idx="46">
                  <c:v>0.90555555555555556</c:v>
                </c:pt>
                <c:pt idx="47">
                  <c:v>0.90555555555555556</c:v>
                </c:pt>
                <c:pt idx="48">
                  <c:v>0.90555555555555556</c:v>
                </c:pt>
                <c:pt idx="49">
                  <c:v>0.90555555555555556</c:v>
                </c:pt>
                <c:pt idx="50">
                  <c:v>0.90555555555555556</c:v>
                </c:pt>
                <c:pt idx="51">
                  <c:v>0.90555555555555556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1.0055555555555555</c:v>
                </c:pt>
                <c:pt idx="1">
                  <c:v>1.0055555555555555</c:v>
                </c:pt>
                <c:pt idx="2">
                  <c:v>1.0055555555555555</c:v>
                </c:pt>
                <c:pt idx="3">
                  <c:v>1.0055555555555555</c:v>
                </c:pt>
                <c:pt idx="4">
                  <c:v>1.0055555555555555</c:v>
                </c:pt>
                <c:pt idx="5">
                  <c:v>1.0055555555555555</c:v>
                </c:pt>
                <c:pt idx="6">
                  <c:v>1.0055555555555555</c:v>
                </c:pt>
                <c:pt idx="7">
                  <c:v>1.0055555555555555</c:v>
                </c:pt>
                <c:pt idx="8">
                  <c:v>1.0055555555555555</c:v>
                </c:pt>
                <c:pt idx="9">
                  <c:v>1.0055555555555555</c:v>
                </c:pt>
                <c:pt idx="10">
                  <c:v>1.0055555555555555</c:v>
                </c:pt>
                <c:pt idx="11">
                  <c:v>1.0055555555555555</c:v>
                </c:pt>
                <c:pt idx="12">
                  <c:v>1.0055555555555555</c:v>
                </c:pt>
                <c:pt idx="13">
                  <c:v>1.0055555555555555</c:v>
                </c:pt>
                <c:pt idx="14">
                  <c:v>1.0055555555555555</c:v>
                </c:pt>
                <c:pt idx="15">
                  <c:v>1.0055555555555555</c:v>
                </c:pt>
                <c:pt idx="16">
                  <c:v>1.0055555555555555</c:v>
                </c:pt>
                <c:pt idx="17">
                  <c:v>1.0055555555555555</c:v>
                </c:pt>
                <c:pt idx="18">
                  <c:v>1.0055555555555555</c:v>
                </c:pt>
                <c:pt idx="19">
                  <c:v>1.0055555555555555</c:v>
                </c:pt>
                <c:pt idx="20">
                  <c:v>1.0055555555555555</c:v>
                </c:pt>
                <c:pt idx="21">
                  <c:v>1.0055555555555555</c:v>
                </c:pt>
                <c:pt idx="22">
                  <c:v>1.0055555555555555</c:v>
                </c:pt>
                <c:pt idx="23">
                  <c:v>1.0055555555555555</c:v>
                </c:pt>
                <c:pt idx="24">
                  <c:v>1.0055555555555555</c:v>
                </c:pt>
                <c:pt idx="25">
                  <c:v>1.0055555555555555</c:v>
                </c:pt>
                <c:pt idx="26">
                  <c:v>1.0055555555555555</c:v>
                </c:pt>
                <c:pt idx="27">
                  <c:v>1.0055555555555555</c:v>
                </c:pt>
                <c:pt idx="28">
                  <c:v>1.0055555555555555</c:v>
                </c:pt>
                <c:pt idx="29">
                  <c:v>1.0055555555555555</c:v>
                </c:pt>
                <c:pt idx="30">
                  <c:v>1.0055555555555555</c:v>
                </c:pt>
                <c:pt idx="31">
                  <c:v>1.0055555555555555</c:v>
                </c:pt>
                <c:pt idx="32">
                  <c:v>1.0055555555555555</c:v>
                </c:pt>
                <c:pt idx="33">
                  <c:v>1.0055555555555555</c:v>
                </c:pt>
                <c:pt idx="34">
                  <c:v>1.0055555555555555</c:v>
                </c:pt>
                <c:pt idx="35">
                  <c:v>1.0055555555555555</c:v>
                </c:pt>
                <c:pt idx="36">
                  <c:v>1.0055555555555555</c:v>
                </c:pt>
                <c:pt idx="37">
                  <c:v>1.0055555555555555</c:v>
                </c:pt>
                <c:pt idx="38">
                  <c:v>1.0055555555555555</c:v>
                </c:pt>
                <c:pt idx="39">
                  <c:v>1.0055555555555555</c:v>
                </c:pt>
                <c:pt idx="40">
                  <c:v>1.0055555555555555</c:v>
                </c:pt>
                <c:pt idx="41">
                  <c:v>1.0055555555555555</c:v>
                </c:pt>
                <c:pt idx="42">
                  <c:v>1.0055555555555555</c:v>
                </c:pt>
                <c:pt idx="43">
                  <c:v>1.0055555555555555</c:v>
                </c:pt>
                <c:pt idx="44">
                  <c:v>1.0055555555555555</c:v>
                </c:pt>
                <c:pt idx="45">
                  <c:v>1.0055555555555555</c:v>
                </c:pt>
                <c:pt idx="46">
                  <c:v>1.0055555555555555</c:v>
                </c:pt>
                <c:pt idx="47">
                  <c:v>1.0055555555555555</c:v>
                </c:pt>
                <c:pt idx="48">
                  <c:v>1.0055555555555555</c:v>
                </c:pt>
                <c:pt idx="49">
                  <c:v>1.0055555555555555</c:v>
                </c:pt>
                <c:pt idx="50">
                  <c:v>1.0055555555555555</c:v>
                </c:pt>
                <c:pt idx="51">
                  <c:v>1.0055555555555555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1.1055555555555556</c:v>
                </c:pt>
                <c:pt idx="1">
                  <c:v>1.1055555555555556</c:v>
                </c:pt>
                <c:pt idx="2">
                  <c:v>1.1055555555555556</c:v>
                </c:pt>
                <c:pt idx="3">
                  <c:v>1.1055555555555556</c:v>
                </c:pt>
                <c:pt idx="4">
                  <c:v>1.1055555555555556</c:v>
                </c:pt>
                <c:pt idx="5">
                  <c:v>1.1055555555555556</c:v>
                </c:pt>
                <c:pt idx="6">
                  <c:v>1.1055555555555556</c:v>
                </c:pt>
                <c:pt idx="7">
                  <c:v>1.1055555555555556</c:v>
                </c:pt>
                <c:pt idx="8">
                  <c:v>1.1055555555555556</c:v>
                </c:pt>
                <c:pt idx="9">
                  <c:v>1.1055555555555556</c:v>
                </c:pt>
                <c:pt idx="10">
                  <c:v>1.1055555555555556</c:v>
                </c:pt>
                <c:pt idx="11">
                  <c:v>1.1055555555555556</c:v>
                </c:pt>
                <c:pt idx="12">
                  <c:v>1.1055555555555556</c:v>
                </c:pt>
                <c:pt idx="13">
                  <c:v>1.1055555555555556</c:v>
                </c:pt>
                <c:pt idx="14">
                  <c:v>1.1055555555555556</c:v>
                </c:pt>
                <c:pt idx="15">
                  <c:v>1.1055555555555556</c:v>
                </c:pt>
                <c:pt idx="16">
                  <c:v>1.1055555555555556</c:v>
                </c:pt>
                <c:pt idx="17">
                  <c:v>1.1055555555555556</c:v>
                </c:pt>
                <c:pt idx="18">
                  <c:v>1.1055555555555556</c:v>
                </c:pt>
                <c:pt idx="19">
                  <c:v>1.1055555555555556</c:v>
                </c:pt>
                <c:pt idx="20">
                  <c:v>1.1055555555555556</c:v>
                </c:pt>
                <c:pt idx="21">
                  <c:v>1.1055555555555556</c:v>
                </c:pt>
                <c:pt idx="22">
                  <c:v>1.1055555555555556</c:v>
                </c:pt>
                <c:pt idx="23">
                  <c:v>1.1055555555555556</c:v>
                </c:pt>
                <c:pt idx="24">
                  <c:v>1.1055555555555556</c:v>
                </c:pt>
                <c:pt idx="25">
                  <c:v>1.1055555555555556</c:v>
                </c:pt>
                <c:pt idx="26">
                  <c:v>1.1055555555555556</c:v>
                </c:pt>
                <c:pt idx="27">
                  <c:v>1.1055555555555556</c:v>
                </c:pt>
                <c:pt idx="28">
                  <c:v>1.1055555555555556</c:v>
                </c:pt>
                <c:pt idx="29">
                  <c:v>1.1055555555555556</c:v>
                </c:pt>
                <c:pt idx="30">
                  <c:v>1.1055555555555556</c:v>
                </c:pt>
                <c:pt idx="31">
                  <c:v>1.1055555555555556</c:v>
                </c:pt>
                <c:pt idx="32">
                  <c:v>1.1055555555555556</c:v>
                </c:pt>
                <c:pt idx="33">
                  <c:v>1.1055555555555556</c:v>
                </c:pt>
                <c:pt idx="34">
                  <c:v>1.1055555555555556</c:v>
                </c:pt>
                <c:pt idx="35">
                  <c:v>1.1055555555555556</c:v>
                </c:pt>
                <c:pt idx="36">
                  <c:v>1.1055555555555556</c:v>
                </c:pt>
                <c:pt idx="37">
                  <c:v>1.1055555555555556</c:v>
                </c:pt>
                <c:pt idx="38">
                  <c:v>1.1055555555555556</c:v>
                </c:pt>
                <c:pt idx="39">
                  <c:v>1.1055555555555556</c:v>
                </c:pt>
                <c:pt idx="40">
                  <c:v>1.1055555555555556</c:v>
                </c:pt>
                <c:pt idx="41">
                  <c:v>1.1055555555555556</c:v>
                </c:pt>
                <c:pt idx="42">
                  <c:v>1.1055555555555556</c:v>
                </c:pt>
                <c:pt idx="43">
                  <c:v>1.1055555555555556</c:v>
                </c:pt>
                <c:pt idx="44">
                  <c:v>1.1055555555555556</c:v>
                </c:pt>
                <c:pt idx="45">
                  <c:v>1.1055555555555556</c:v>
                </c:pt>
                <c:pt idx="46">
                  <c:v>1.1055555555555556</c:v>
                </c:pt>
                <c:pt idx="47">
                  <c:v>1.1055555555555556</c:v>
                </c:pt>
                <c:pt idx="48">
                  <c:v>1.1055555555555556</c:v>
                </c:pt>
                <c:pt idx="49">
                  <c:v>1.1055555555555556</c:v>
                </c:pt>
                <c:pt idx="50">
                  <c:v>1.1055555555555556</c:v>
                </c:pt>
                <c:pt idx="51">
                  <c:v>1.1055555555555556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1.2055555555555555</c:v>
                </c:pt>
                <c:pt idx="1">
                  <c:v>1.2055555555555555</c:v>
                </c:pt>
                <c:pt idx="2">
                  <c:v>1.2055555555555555</c:v>
                </c:pt>
                <c:pt idx="3">
                  <c:v>1.2055555555555555</c:v>
                </c:pt>
                <c:pt idx="4">
                  <c:v>1.2055555555555555</c:v>
                </c:pt>
                <c:pt idx="5">
                  <c:v>1.2055555555555555</c:v>
                </c:pt>
                <c:pt idx="6">
                  <c:v>1.2055555555555555</c:v>
                </c:pt>
                <c:pt idx="7">
                  <c:v>1.2055555555555555</c:v>
                </c:pt>
                <c:pt idx="8">
                  <c:v>1.2055555555555555</c:v>
                </c:pt>
                <c:pt idx="9">
                  <c:v>1.2055555555555555</c:v>
                </c:pt>
                <c:pt idx="10">
                  <c:v>1.2055555555555555</c:v>
                </c:pt>
                <c:pt idx="11">
                  <c:v>1.2055555555555555</c:v>
                </c:pt>
                <c:pt idx="12">
                  <c:v>1.2055555555555555</c:v>
                </c:pt>
                <c:pt idx="13">
                  <c:v>1.2055555555555555</c:v>
                </c:pt>
                <c:pt idx="14">
                  <c:v>1.2055555555555555</c:v>
                </c:pt>
                <c:pt idx="15">
                  <c:v>1.2055555555555555</c:v>
                </c:pt>
                <c:pt idx="16">
                  <c:v>1.2055555555555555</c:v>
                </c:pt>
                <c:pt idx="17">
                  <c:v>1.2055555555555555</c:v>
                </c:pt>
                <c:pt idx="18">
                  <c:v>1.2055555555555555</c:v>
                </c:pt>
                <c:pt idx="19">
                  <c:v>1.2055555555555555</c:v>
                </c:pt>
                <c:pt idx="20">
                  <c:v>1.2055555555555555</c:v>
                </c:pt>
                <c:pt idx="21">
                  <c:v>1.2055555555555555</c:v>
                </c:pt>
                <c:pt idx="22">
                  <c:v>1.2055555555555555</c:v>
                </c:pt>
                <c:pt idx="23">
                  <c:v>1.2055555555555555</c:v>
                </c:pt>
                <c:pt idx="24">
                  <c:v>1.2055555555555555</c:v>
                </c:pt>
                <c:pt idx="25">
                  <c:v>1.2055555555555555</c:v>
                </c:pt>
                <c:pt idx="26">
                  <c:v>1.2055555555555555</c:v>
                </c:pt>
                <c:pt idx="27">
                  <c:v>1.2055555555555555</c:v>
                </c:pt>
                <c:pt idx="28">
                  <c:v>1.2055555555555555</c:v>
                </c:pt>
                <c:pt idx="29">
                  <c:v>1.2055555555555555</c:v>
                </c:pt>
                <c:pt idx="30">
                  <c:v>1.2055555555555555</c:v>
                </c:pt>
                <c:pt idx="31">
                  <c:v>1.2055555555555555</c:v>
                </c:pt>
                <c:pt idx="32">
                  <c:v>1.2055555555555555</c:v>
                </c:pt>
                <c:pt idx="33">
                  <c:v>1.2055555555555555</c:v>
                </c:pt>
                <c:pt idx="34">
                  <c:v>1.2055555555555555</c:v>
                </c:pt>
                <c:pt idx="35">
                  <c:v>1.2055555555555555</c:v>
                </c:pt>
                <c:pt idx="36">
                  <c:v>1.2055555555555555</c:v>
                </c:pt>
                <c:pt idx="37">
                  <c:v>1.2055555555555555</c:v>
                </c:pt>
                <c:pt idx="38">
                  <c:v>1.2055555555555555</c:v>
                </c:pt>
                <c:pt idx="39">
                  <c:v>1.2055555555555555</c:v>
                </c:pt>
                <c:pt idx="40">
                  <c:v>1.2055555555555555</c:v>
                </c:pt>
                <c:pt idx="41">
                  <c:v>1.2055555555555555</c:v>
                </c:pt>
                <c:pt idx="42">
                  <c:v>1.2055555555555555</c:v>
                </c:pt>
                <c:pt idx="43">
                  <c:v>1.2055555555555555</c:v>
                </c:pt>
                <c:pt idx="44">
                  <c:v>1.2055555555555555</c:v>
                </c:pt>
                <c:pt idx="45">
                  <c:v>1.2055555555555555</c:v>
                </c:pt>
                <c:pt idx="46">
                  <c:v>1.2055555555555555</c:v>
                </c:pt>
                <c:pt idx="47">
                  <c:v>1.2055555555555555</c:v>
                </c:pt>
                <c:pt idx="48">
                  <c:v>1.2055555555555555</c:v>
                </c:pt>
                <c:pt idx="49">
                  <c:v>1.2055555555555555</c:v>
                </c:pt>
                <c:pt idx="50">
                  <c:v>1.2055555555555555</c:v>
                </c:pt>
                <c:pt idx="51">
                  <c:v>1.2055555555555555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1.3055555555555556</c:v>
                </c:pt>
                <c:pt idx="1">
                  <c:v>1.3055555555555556</c:v>
                </c:pt>
                <c:pt idx="2">
                  <c:v>1.3055555555555556</c:v>
                </c:pt>
                <c:pt idx="3">
                  <c:v>1.3055555555555556</c:v>
                </c:pt>
                <c:pt idx="4">
                  <c:v>1.3055555555555556</c:v>
                </c:pt>
                <c:pt idx="5">
                  <c:v>1.3055555555555556</c:v>
                </c:pt>
                <c:pt idx="6">
                  <c:v>1.3055555555555556</c:v>
                </c:pt>
                <c:pt idx="7">
                  <c:v>1.3055555555555556</c:v>
                </c:pt>
                <c:pt idx="8">
                  <c:v>1.3055555555555556</c:v>
                </c:pt>
                <c:pt idx="9">
                  <c:v>1.3055555555555556</c:v>
                </c:pt>
                <c:pt idx="10">
                  <c:v>1.3055555555555556</c:v>
                </c:pt>
                <c:pt idx="11">
                  <c:v>1.3055555555555556</c:v>
                </c:pt>
                <c:pt idx="12">
                  <c:v>1.3055555555555556</c:v>
                </c:pt>
                <c:pt idx="13">
                  <c:v>1.3055555555555556</c:v>
                </c:pt>
                <c:pt idx="14">
                  <c:v>1.3055555555555556</c:v>
                </c:pt>
                <c:pt idx="15">
                  <c:v>1.3055555555555556</c:v>
                </c:pt>
                <c:pt idx="16">
                  <c:v>1.3055555555555556</c:v>
                </c:pt>
                <c:pt idx="17">
                  <c:v>1.3055555555555556</c:v>
                </c:pt>
                <c:pt idx="18">
                  <c:v>1.3055555555555556</c:v>
                </c:pt>
                <c:pt idx="19">
                  <c:v>1.3055555555555556</c:v>
                </c:pt>
                <c:pt idx="20">
                  <c:v>1.3055555555555556</c:v>
                </c:pt>
                <c:pt idx="21">
                  <c:v>1.3055555555555556</c:v>
                </c:pt>
                <c:pt idx="22">
                  <c:v>1.3055555555555556</c:v>
                </c:pt>
                <c:pt idx="23">
                  <c:v>1.3055555555555556</c:v>
                </c:pt>
                <c:pt idx="24">
                  <c:v>1.3055555555555556</c:v>
                </c:pt>
                <c:pt idx="25">
                  <c:v>1.3055555555555556</c:v>
                </c:pt>
                <c:pt idx="26">
                  <c:v>1.3055555555555556</c:v>
                </c:pt>
                <c:pt idx="27">
                  <c:v>1.3055555555555556</c:v>
                </c:pt>
                <c:pt idx="28">
                  <c:v>1.3055555555555556</c:v>
                </c:pt>
                <c:pt idx="29">
                  <c:v>1.3055555555555556</c:v>
                </c:pt>
                <c:pt idx="30">
                  <c:v>1.3055555555555556</c:v>
                </c:pt>
                <c:pt idx="31">
                  <c:v>1.3055555555555556</c:v>
                </c:pt>
                <c:pt idx="32">
                  <c:v>1.3055555555555556</c:v>
                </c:pt>
                <c:pt idx="33">
                  <c:v>1.3055555555555556</c:v>
                </c:pt>
                <c:pt idx="34">
                  <c:v>1.3055555555555556</c:v>
                </c:pt>
                <c:pt idx="35">
                  <c:v>1.3055555555555556</c:v>
                </c:pt>
                <c:pt idx="36">
                  <c:v>1.3055555555555556</c:v>
                </c:pt>
                <c:pt idx="37">
                  <c:v>1.3055555555555556</c:v>
                </c:pt>
                <c:pt idx="38">
                  <c:v>1.3055555555555556</c:v>
                </c:pt>
                <c:pt idx="39">
                  <c:v>1.3055555555555556</c:v>
                </c:pt>
                <c:pt idx="40">
                  <c:v>1.3055555555555556</c:v>
                </c:pt>
                <c:pt idx="41">
                  <c:v>1.3055555555555556</c:v>
                </c:pt>
                <c:pt idx="42">
                  <c:v>1.3055555555555556</c:v>
                </c:pt>
                <c:pt idx="43">
                  <c:v>1.3055555555555556</c:v>
                </c:pt>
                <c:pt idx="44">
                  <c:v>1.3055555555555556</c:v>
                </c:pt>
                <c:pt idx="45">
                  <c:v>1.3055555555555556</c:v>
                </c:pt>
                <c:pt idx="46">
                  <c:v>1.3055555555555556</c:v>
                </c:pt>
                <c:pt idx="47">
                  <c:v>1.3055555555555556</c:v>
                </c:pt>
                <c:pt idx="48">
                  <c:v>1.3055555555555556</c:v>
                </c:pt>
                <c:pt idx="49">
                  <c:v>1.3055555555555556</c:v>
                </c:pt>
                <c:pt idx="50">
                  <c:v>1.3055555555555556</c:v>
                </c:pt>
                <c:pt idx="51">
                  <c:v>1.3055555555555556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355555555555556"/>
          <c:min val="0.6755555555555554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3.3233333333333328</c:v>
                </c:pt>
                <c:pt idx="1">
                  <c:v>3.3233333333333328</c:v>
                </c:pt>
                <c:pt idx="2">
                  <c:v>3.3233333333333328</c:v>
                </c:pt>
                <c:pt idx="3">
                  <c:v>3.3233333333333328</c:v>
                </c:pt>
                <c:pt idx="4">
                  <c:v>3.3233333333333328</c:v>
                </c:pt>
                <c:pt idx="5">
                  <c:v>3.3233333333333328</c:v>
                </c:pt>
                <c:pt idx="6">
                  <c:v>3.3233333333333328</c:v>
                </c:pt>
                <c:pt idx="7">
                  <c:v>3.3233333333333328</c:v>
                </c:pt>
                <c:pt idx="8">
                  <c:v>3.3233333333333328</c:v>
                </c:pt>
                <c:pt idx="9">
                  <c:v>3.3233333333333328</c:v>
                </c:pt>
                <c:pt idx="10">
                  <c:v>3.3233333333333328</c:v>
                </c:pt>
                <c:pt idx="11">
                  <c:v>3.3233333333333328</c:v>
                </c:pt>
                <c:pt idx="12">
                  <c:v>3.3233333333333328</c:v>
                </c:pt>
                <c:pt idx="13">
                  <c:v>3.3233333333333328</c:v>
                </c:pt>
                <c:pt idx="14">
                  <c:v>3.3233333333333328</c:v>
                </c:pt>
                <c:pt idx="15">
                  <c:v>3.3233333333333328</c:v>
                </c:pt>
                <c:pt idx="16">
                  <c:v>3.3233333333333328</c:v>
                </c:pt>
                <c:pt idx="17">
                  <c:v>3.3233333333333328</c:v>
                </c:pt>
                <c:pt idx="18">
                  <c:v>3.3233333333333328</c:v>
                </c:pt>
                <c:pt idx="19">
                  <c:v>3.3233333333333328</c:v>
                </c:pt>
                <c:pt idx="20">
                  <c:v>3.3233333333333328</c:v>
                </c:pt>
                <c:pt idx="21">
                  <c:v>3.3233333333333328</c:v>
                </c:pt>
                <c:pt idx="22">
                  <c:v>3.3233333333333328</c:v>
                </c:pt>
                <c:pt idx="23">
                  <c:v>3.3233333333333328</c:v>
                </c:pt>
                <c:pt idx="24">
                  <c:v>3.3233333333333328</c:v>
                </c:pt>
                <c:pt idx="25">
                  <c:v>3.3233333333333328</c:v>
                </c:pt>
                <c:pt idx="26">
                  <c:v>3.3233333333333328</c:v>
                </c:pt>
                <c:pt idx="27">
                  <c:v>3.3233333333333328</c:v>
                </c:pt>
                <c:pt idx="28">
                  <c:v>3.3233333333333328</c:v>
                </c:pt>
                <c:pt idx="29">
                  <c:v>3.3233333333333328</c:v>
                </c:pt>
                <c:pt idx="30">
                  <c:v>3.3233333333333328</c:v>
                </c:pt>
                <c:pt idx="31">
                  <c:v>3.3233333333333328</c:v>
                </c:pt>
                <c:pt idx="32">
                  <c:v>3.3233333333333328</c:v>
                </c:pt>
                <c:pt idx="33">
                  <c:v>3.3233333333333328</c:v>
                </c:pt>
                <c:pt idx="34">
                  <c:v>3.3233333333333328</c:v>
                </c:pt>
                <c:pt idx="35">
                  <c:v>3.3233333333333328</c:v>
                </c:pt>
                <c:pt idx="36">
                  <c:v>3.3233333333333328</c:v>
                </c:pt>
                <c:pt idx="37">
                  <c:v>3.3233333333333328</c:v>
                </c:pt>
                <c:pt idx="38">
                  <c:v>3.3233333333333328</c:v>
                </c:pt>
                <c:pt idx="39">
                  <c:v>3.3233333333333328</c:v>
                </c:pt>
                <c:pt idx="40">
                  <c:v>3.3233333333333328</c:v>
                </c:pt>
                <c:pt idx="41">
                  <c:v>3.3233333333333328</c:v>
                </c:pt>
                <c:pt idx="42">
                  <c:v>3.3233333333333328</c:v>
                </c:pt>
                <c:pt idx="43">
                  <c:v>3.3233333333333328</c:v>
                </c:pt>
                <c:pt idx="44">
                  <c:v>3.3233333333333328</c:v>
                </c:pt>
                <c:pt idx="45">
                  <c:v>3.3233333333333328</c:v>
                </c:pt>
                <c:pt idx="46">
                  <c:v>3.3233333333333328</c:v>
                </c:pt>
                <c:pt idx="47">
                  <c:v>3.3233333333333328</c:v>
                </c:pt>
                <c:pt idx="48">
                  <c:v>3.3233333333333328</c:v>
                </c:pt>
                <c:pt idx="49">
                  <c:v>3.3233333333333328</c:v>
                </c:pt>
                <c:pt idx="50">
                  <c:v>3.3233333333333328</c:v>
                </c:pt>
                <c:pt idx="51">
                  <c:v>3.3233333333333328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3.503333333333333</c:v>
                </c:pt>
                <c:pt idx="1">
                  <c:v>3.503333333333333</c:v>
                </c:pt>
                <c:pt idx="2">
                  <c:v>3.503333333333333</c:v>
                </c:pt>
                <c:pt idx="3">
                  <c:v>3.503333333333333</c:v>
                </c:pt>
                <c:pt idx="4">
                  <c:v>3.503333333333333</c:v>
                </c:pt>
                <c:pt idx="5">
                  <c:v>3.503333333333333</c:v>
                </c:pt>
                <c:pt idx="6">
                  <c:v>3.503333333333333</c:v>
                </c:pt>
                <c:pt idx="7">
                  <c:v>3.503333333333333</c:v>
                </c:pt>
                <c:pt idx="8">
                  <c:v>3.503333333333333</c:v>
                </c:pt>
                <c:pt idx="9">
                  <c:v>3.503333333333333</c:v>
                </c:pt>
                <c:pt idx="10">
                  <c:v>3.503333333333333</c:v>
                </c:pt>
                <c:pt idx="11">
                  <c:v>3.503333333333333</c:v>
                </c:pt>
                <c:pt idx="12">
                  <c:v>3.503333333333333</c:v>
                </c:pt>
                <c:pt idx="13">
                  <c:v>3.503333333333333</c:v>
                </c:pt>
                <c:pt idx="14">
                  <c:v>3.503333333333333</c:v>
                </c:pt>
                <c:pt idx="15">
                  <c:v>3.503333333333333</c:v>
                </c:pt>
                <c:pt idx="16">
                  <c:v>3.503333333333333</c:v>
                </c:pt>
                <c:pt idx="17">
                  <c:v>3.503333333333333</c:v>
                </c:pt>
                <c:pt idx="18">
                  <c:v>3.503333333333333</c:v>
                </c:pt>
                <c:pt idx="19">
                  <c:v>3.503333333333333</c:v>
                </c:pt>
                <c:pt idx="20">
                  <c:v>3.503333333333333</c:v>
                </c:pt>
                <c:pt idx="21">
                  <c:v>3.503333333333333</c:v>
                </c:pt>
                <c:pt idx="22">
                  <c:v>3.503333333333333</c:v>
                </c:pt>
                <c:pt idx="23">
                  <c:v>3.503333333333333</c:v>
                </c:pt>
                <c:pt idx="24">
                  <c:v>3.503333333333333</c:v>
                </c:pt>
                <c:pt idx="25">
                  <c:v>3.503333333333333</c:v>
                </c:pt>
                <c:pt idx="26">
                  <c:v>3.503333333333333</c:v>
                </c:pt>
                <c:pt idx="27">
                  <c:v>3.503333333333333</c:v>
                </c:pt>
                <c:pt idx="28">
                  <c:v>3.503333333333333</c:v>
                </c:pt>
                <c:pt idx="29">
                  <c:v>3.503333333333333</c:v>
                </c:pt>
                <c:pt idx="30">
                  <c:v>3.503333333333333</c:v>
                </c:pt>
                <c:pt idx="31">
                  <c:v>3.503333333333333</c:v>
                </c:pt>
                <c:pt idx="32">
                  <c:v>3.503333333333333</c:v>
                </c:pt>
                <c:pt idx="33">
                  <c:v>3.503333333333333</c:v>
                </c:pt>
                <c:pt idx="34">
                  <c:v>3.503333333333333</c:v>
                </c:pt>
                <c:pt idx="35">
                  <c:v>3.503333333333333</c:v>
                </c:pt>
                <c:pt idx="36">
                  <c:v>3.503333333333333</c:v>
                </c:pt>
                <c:pt idx="37">
                  <c:v>3.503333333333333</c:v>
                </c:pt>
                <c:pt idx="38">
                  <c:v>3.503333333333333</c:v>
                </c:pt>
                <c:pt idx="39">
                  <c:v>3.503333333333333</c:v>
                </c:pt>
                <c:pt idx="40">
                  <c:v>3.503333333333333</c:v>
                </c:pt>
                <c:pt idx="41">
                  <c:v>3.503333333333333</c:v>
                </c:pt>
                <c:pt idx="42">
                  <c:v>3.503333333333333</c:v>
                </c:pt>
                <c:pt idx="43">
                  <c:v>3.503333333333333</c:v>
                </c:pt>
                <c:pt idx="44">
                  <c:v>3.503333333333333</c:v>
                </c:pt>
                <c:pt idx="45">
                  <c:v>3.503333333333333</c:v>
                </c:pt>
                <c:pt idx="46">
                  <c:v>3.503333333333333</c:v>
                </c:pt>
                <c:pt idx="47">
                  <c:v>3.503333333333333</c:v>
                </c:pt>
                <c:pt idx="48">
                  <c:v>3.503333333333333</c:v>
                </c:pt>
                <c:pt idx="49">
                  <c:v>3.503333333333333</c:v>
                </c:pt>
                <c:pt idx="50">
                  <c:v>3.503333333333333</c:v>
                </c:pt>
                <c:pt idx="51">
                  <c:v>3.503333333333333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3.6833333333333327</c:v>
                </c:pt>
                <c:pt idx="1">
                  <c:v>3.6833333333333327</c:v>
                </c:pt>
                <c:pt idx="2">
                  <c:v>3.6833333333333327</c:v>
                </c:pt>
                <c:pt idx="3">
                  <c:v>3.6833333333333327</c:v>
                </c:pt>
                <c:pt idx="4">
                  <c:v>3.6833333333333327</c:v>
                </c:pt>
                <c:pt idx="5">
                  <c:v>3.6833333333333327</c:v>
                </c:pt>
                <c:pt idx="6">
                  <c:v>3.6833333333333327</c:v>
                </c:pt>
                <c:pt idx="7">
                  <c:v>3.6833333333333327</c:v>
                </c:pt>
                <c:pt idx="8">
                  <c:v>3.6833333333333327</c:v>
                </c:pt>
                <c:pt idx="9">
                  <c:v>3.6833333333333327</c:v>
                </c:pt>
                <c:pt idx="10">
                  <c:v>3.6833333333333327</c:v>
                </c:pt>
                <c:pt idx="11">
                  <c:v>3.6833333333333327</c:v>
                </c:pt>
                <c:pt idx="12">
                  <c:v>3.6833333333333327</c:v>
                </c:pt>
                <c:pt idx="13">
                  <c:v>3.6833333333333327</c:v>
                </c:pt>
                <c:pt idx="14">
                  <c:v>3.6833333333333327</c:v>
                </c:pt>
                <c:pt idx="15">
                  <c:v>3.6833333333333327</c:v>
                </c:pt>
                <c:pt idx="16">
                  <c:v>3.6833333333333327</c:v>
                </c:pt>
                <c:pt idx="17">
                  <c:v>3.6833333333333327</c:v>
                </c:pt>
                <c:pt idx="18">
                  <c:v>3.6833333333333327</c:v>
                </c:pt>
                <c:pt idx="19">
                  <c:v>3.6833333333333327</c:v>
                </c:pt>
                <c:pt idx="20">
                  <c:v>3.6833333333333327</c:v>
                </c:pt>
                <c:pt idx="21">
                  <c:v>3.6833333333333327</c:v>
                </c:pt>
                <c:pt idx="22">
                  <c:v>3.6833333333333327</c:v>
                </c:pt>
                <c:pt idx="23">
                  <c:v>3.6833333333333327</c:v>
                </c:pt>
                <c:pt idx="24">
                  <c:v>3.6833333333333327</c:v>
                </c:pt>
                <c:pt idx="25">
                  <c:v>3.6833333333333327</c:v>
                </c:pt>
                <c:pt idx="26">
                  <c:v>3.6833333333333327</c:v>
                </c:pt>
                <c:pt idx="27">
                  <c:v>3.6833333333333327</c:v>
                </c:pt>
                <c:pt idx="28">
                  <c:v>3.6833333333333327</c:v>
                </c:pt>
                <c:pt idx="29">
                  <c:v>3.6833333333333327</c:v>
                </c:pt>
                <c:pt idx="30">
                  <c:v>3.6833333333333327</c:v>
                </c:pt>
                <c:pt idx="31">
                  <c:v>3.6833333333333327</c:v>
                </c:pt>
                <c:pt idx="32">
                  <c:v>3.6833333333333327</c:v>
                </c:pt>
                <c:pt idx="33">
                  <c:v>3.6833333333333327</c:v>
                </c:pt>
                <c:pt idx="34">
                  <c:v>3.6833333333333327</c:v>
                </c:pt>
                <c:pt idx="35">
                  <c:v>3.6833333333333327</c:v>
                </c:pt>
                <c:pt idx="36">
                  <c:v>3.6833333333333327</c:v>
                </c:pt>
                <c:pt idx="37">
                  <c:v>3.6833333333333327</c:v>
                </c:pt>
                <c:pt idx="38">
                  <c:v>3.6833333333333327</c:v>
                </c:pt>
                <c:pt idx="39">
                  <c:v>3.6833333333333327</c:v>
                </c:pt>
                <c:pt idx="40">
                  <c:v>3.6833333333333327</c:v>
                </c:pt>
                <c:pt idx="41">
                  <c:v>3.6833333333333327</c:v>
                </c:pt>
                <c:pt idx="42">
                  <c:v>3.6833333333333327</c:v>
                </c:pt>
                <c:pt idx="43">
                  <c:v>3.6833333333333327</c:v>
                </c:pt>
                <c:pt idx="44">
                  <c:v>3.6833333333333327</c:v>
                </c:pt>
                <c:pt idx="45">
                  <c:v>3.6833333333333327</c:v>
                </c:pt>
                <c:pt idx="46">
                  <c:v>3.6833333333333327</c:v>
                </c:pt>
                <c:pt idx="47">
                  <c:v>3.6833333333333327</c:v>
                </c:pt>
                <c:pt idx="48">
                  <c:v>3.6833333333333327</c:v>
                </c:pt>
                <c:pt idx="49">
                  <c:v>3.6833333333333327</c:v>
                </c:pt>
                <c:pt idx="50">
                  <c:v>3.6833333333333327</c:v>
                </c:pt>
                <c:pt idx="51">
                  <c:v>3.6833333333333327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3.8633333333333328</c:v>
                </c:pt>
                <c:pt idx="1">
                  <c:v>3.8633333333333328</c:v>
                </c:pt>
                <c:pt idx="2">
                  <c:v>3.8633333333333328</c:v>
                </c:pt>
                <c:pt idx="3">
                  <c:v>3.8633333333333328</c:v>
                </c:pt>
                <c:pt idx="4">
                  <c:v>3.8633333333333328</c:v>
                </c:pt>
                <c:pt idx="5">
                  <c:v>3.8633333333333328</c:v>
                </c:pt>
                <c:pt idx="6">
                  <c:v>3.8633333333333328</c:v>
                </c:pt>
                <c:pt idx="7">
                  <c:v>3.8633333333333328</c:v>
                </c:pt>
                <c:pt idx="8">
                  <c:v>3.8633333333333328</c:v>
                </c:pt>
                <c:pt idx="9">
                  <c:v>3.8633333333333328</c:v>
                </c:pt>
                <c:pt idx="10">
                  <c:v>3.8633333333333328</c:v>
                </c:pt>
                <c:pt idx="11">
                  <c:v>3.8633333333333328</c:v>
                </c:pt>
                <c:pt idx="12">
                  <c:v>3.8633333333333328</c:v>
                </c:pt>
                <c:pt idx="13">
                  <c:v>3.8633333333333328</c:v>
                </c:pt>
                <c:pt idx="14">
                  <c:v>3.8633333333333328</c:v>
                </c:pt>
                <c:pt idx="15">
                  <c:v>3.8633333333333328</c:v>
                </c:pt>
                <c:pt idx="16">
                  <c:v>3.8633333333333328</c:v>
                </c:pt>
                <c:pt idx="17">
                  <c:v>3.8633333333333328</c:v>
                </c:pt>
                <c:pt idx="18">
                  <c:v>3.8633333333333328</c:v>
                </c:pt>
                <c:pt idx="19">
                  <c:v>3.8633333333333328</c:v>
                </c:pt>
                <c:pt idx="20">
                  <c:v>3.8633333333333328</c:v>
                </c:pt>
                <c:pt idx="21">
                  <c:v>3.8633333333333328</c:v>
                </c:pt>
                <c:pt idx="22">
                  <c:v>3.8633333333333328</c:v>
                </c:pt>
                <c:pt idx="23">
                  <c:v>3.8633333333333328</c:v>
                </c:pt>
                <c:pt idx="24">
                  <c:v>3.8633333333333328</c:v>
                </c:pt>
                <c:pt idx="25">
                  <c:v>3.8633333333333328</c:v>
                </c:pt>
                <c:pt idx="26">
                  <c:v>3.8633333333333328</c:v>
                </c:pt>
                <c:pt idx="27">
                  <c:v>3.8633333333333328</c:v>
                </c:pt>
                <c:pt idx="28">
                  <c:v>3.8633333333333328</c:v>
                </c:pt>
                <c:pt idx="29">
                  <c:v>3.8633333333333328</c:v>
                </c:pt>
                <c:pt idx="30">
                  <c:v>3.8633333333333328</c:v>
                </c:pt>
                <c:pt idx="31">
                  <c:v>3.8633333333333328</c:v>
                </c:pt>
                <c:pt idx="32">
                  <c:v>3.8633333333333328</c:v>
                </c:pt>
                <c:pt idx="33">
                  <c:v>3.8633333333333328</c:v>
                </c:pt>
                <c:pt idx="34">
                  <c:v>3.8633333333333328</c:v>
                </c:pt>
                <c:pt idx="35">
                  <c:v>3.8633333333333328</c:v>
                </c:pt>
                <c:pt idx="36">
                  <c:v>3.8633333333333328</c:v>
                </c:pt>
                <c:pt idx="37">
                  <c:v>3.8633333333333328</c:v>
                </c:pt>
                <c:pt idx="38">
                  <c:v>3.8633333333333328</c:v>
                </c:pt>
                <c:pt idx="39">
                  <c:v>3.8633333333333328</c:v>
                </c:pt>
                <c:pt idx="40">
                  <c:v>3.8633333333333328</c:v>
                </c:pt>
                <c:pt idx="41">
                  <c:v>3.8633333333333328</c:v>
                </c:pt>
                <c:pt idx="42">
                  <c:v>3.8633333333333328</c:v>
                </c:pt>
                <c:pt idx="43">
                  <c:v>3.8633333333333328</c:v>
                </c:pt>
                <c:pt idx="44">
                  <c:v>3.8633333333333328</c:v>
                </c:pt>
                <c:pt idx="45">
                  <c:v>3.8633333333333328</c:v>
                </c:pt>
                <c:pt idx="46">
                  <c:v>3.8633333333333328</c:v>
                </c:pt>
                <c:pt idx="47">
                  <c:v>3.8633333333333328</c:v>
                </c:pt>
                <c:pt idx="48">
                  <c:v>3.8633333333333328</c:v>
                </c:pt>
                <c:pt idx="49">
                  <c:v>3.8633333333333328</c:v>
                </c:pt>
                <c:pt idx="50">
                  <c:v>3.8633333333333328</c:v>
                </c:pt>
                <c:pt idx="51">
                  <c:v>3.8633333333333328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4.043333333333333</c:v>
                </c:pt>
                <c:pt idx="1">
                  <c:v>4.043333333333333</c:v>
                </c:pt>
                <c:pt idx="2">
                  <c:v>4.043333333333333</c:v>
                </c:pt>
                <c:pt idx="3">
                  <c:v>4.043333333333333</c:v>
                </c:pt>
                <c:pt idx="4">
                  <c:v>4.043333333333333</c:v>
                </c:pt>
                <c:pt idx="5">
                  <c:v>4.043333333333333</c:v>
                </c:pt>
                <c:pt idx="6">
                  <c:v>4.043333333333333</c:v>
                </c:pt>
                <c:pt idx="7">
                  <c:v>4.043333333333333</c:v>
                </c:pt>
                <c:pt idx="8">
                  <c:v>4.043333333333333</c:v>
                </c:pt>
                <c:pt idx="9">
                  <c:v>4.043333333333333</c:v>
                </c:pt>
                <c:pt idx="10">
                  <c:v>4.043333333333333</c:v>
                </c:pt>
                <c:pt idx="11">
                  <c:v>4.043333333333333</c:v>
                </c:pt>
                <c:pt idx="12">
                  <c:v>4.043333333333333</c:v>
                </c:pt>
                <c:pt idx="13">
                  <c:v>4.043333333333333</c:v>
                </c:pt>
                <c:pt idx="14">
                  <c:v>4.043333333333333</c:v>
                </c:pt>
                <c:pt idx="15">
                  <c:v>4.043333333333333</c:v>
                </c:pt>
                <c:pt idx="16">
                  <c:v>4.043333333333333</c:v>
                </c:pt>
                <c:pt idx="17">
                  <c:v>4.043333333333333</c:v>
                </c:pt>
                <c:pt idx="18">
                  <c:v>4.043333333333333</c:v>
                </c:pt>
                <c:pt idx="19">
                  <c:v>4.043333333333333</c:v>
                </c:pt>
                <c:pt idx="20">
                  <c:v>4.043333333333333</c:v>
                </c:pt>
                <c:pt idx="21">
                  <c:v>4.043333333333333</c:v>
                </c:pt>
                <c:pt idx="22">
                  <c:v>4.043333333333333</c:v>
                </c:pt>
                <c:pt idx="23">
                  <c:v>4.043333333333333</c:v>
                </c:pt>
                <c:pt idx="24">
                  <c:v>4.043333333333333</c:v>
                </c:pt>
                <c:pt idx="25">
                  <c:v>4.043333333333333</c:v>
                </c:pt>
                <c:pt idx="26">
                  <c:v>4.043333333333333</c:v>
                </c:pt>
                <c:pt idx="27">
                  <c:v>4.043333333333333</c:v>
                </c:pt>
                <c:pt idx="28">
                  <c:v>4.043333333333333</c:v>
                </c:pt>
                <c:pt idx="29">
                  <c:v>4.043333333333333</c:v>
                </c:pt>
                <c:pt idx="30">
                  <c:v>4.043333333333333</c:v>
                </c:pt>
                <c:pt idx="31">
                  <c:v>4.043333333333333</c:v>
                </c:pt>
                <c:pt idx="32">
                  <c:v>4.043333333333333</c:v>
                </c:pt>
                <c:pt idx="33">
                  <c:v>4.043333333333333</c:v>
                </c:pt>
                <c:pt idx="34">
                  <c:v>4.043333333333333</c:v>
                </c:pt>
                <c:pt idx="35">
                  <c:v>4.043333333333333</c:v>
                </c:pt>
                <c:pt idx="36">
                  <c:v>4.043333333333333</c:v>
                </c:pt>
                <c:pt idx="37">
                  <c:v>4.043333333333333</c:v>
                </c:pt>
                <c:pt idx="38">
                  <c:v>4.043333333333333</c:v>
                </c:pt>
                <c:pt idx="39">
                  <c:v>4.043333333333333</c:v>
                </c:pt>
                <c:pt idx="40">
                  <c:v>4.043333333333333</c:v>
                </c:pt>
                <c:pt idx="41">
                  <c:v>4.043333333333333</c:v>
                </c:pt>
                <c:pt idx="42">
                  <c:v>4.043333333333333</c:v>
                </c:pt>
                <c:pt idx="43">
                  <c:v>4.043333333333333</c:v>
                </c:pt>
                <c:pt idx="44">
                  <c:v>4.043333333333333</c:v>
                </c:pt>
                <c:pt idx="45">
                  <c:v>4.043333333333333</c:v>
                </c:pt>
                <c:pt idx="46">
                  <c:v>4.043333333333333</c:v>
                </c:pt>
                <c:pt idx="47">
                  <c:v>4.043333333333333</c:v>
                </c:pt>
                <c:pt idx="48">
                  <c:v>4.043333333333333</c:v>
                </c:pt>
                <c:pt idx="49">
                  <c:v>4.043333333333333</c:v>
                </c:pt>
                <c:pt idx="50">
                  <c:v>4.043333333333333</c:v>
                </c:pt>
                <c:pt idx="51">
                  <c:v>4.043333333333333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4.2233333333333327</c:v>
                </c:pt>
                <c:pt idx="1">
                  <c:v>4.2233333333333327</c:v>
                </c:pt>
                <c:pt idx="2">
                  <c:v>4.2233333333333327</c:v>
                </c:pt>
                <c:pt idx="3">
                  <c:v>4.2233333333333327</c:v>
                </c:pt>
                <c:pt idx="4">
                  <c:v>4.2233333333333327</c:v>
                </c:pt>
                <c:pt idx="5">
                  <c:v>4.2233333333333327</c:v>
                </c:pt>
                <c:pt idx="6">
                  <c:v>4.2233333333333327</c:v>
                </c:pt>
                <c:pt idx="7">
                  <c:v>4.2233333333333327</c:v>
                </c:pt>
                <c:pt idx="8">
                  <c:v>4.2233333333333327</c:v>
                </c:pt>
                <c:pt idx="9">
                  <c:v>4.2233333333333327</c:v>
                </c:pt>
                <c:pt idx="10">
                  <c:v>4.2233333333333327</c:v>
                </c:pt>
                <c:pt idx="11">
                  <c:v>4.2233333333333327</c:v>
                </c:pt>
                <c:pt idx="12">
                  <c:v>4.2233333333333327</c:v>
                </c:pt>
                <c:pt idx="13">
                  <c:v>4.2233333333333327</c:v>
                </c:pt>
                <c:pt idx="14">
                  <c:v>4.2233333333333327</c:v>
                </c:pt>
                <c:pt idx="15">
                  <c:v>4.2233333333333327</c:v>
                </c:pt>
                <c:pt idx="16">
                  <c:v>4.2233333333333327</c:v>
                </c:pt>
                <c:pt idx="17">
                  <c:v>4.2233333333333327</c:v>
                </c:pt>
                <c:pt idx="18">
                  <c:v>4.2233333333333327</c:v>
                </c:pt>
                <c:pt idx="19">
                  <c:v>4.2233333333333327</c:v>
                </c:pt>
                <c:pt idx="20">
                  <c:v>4.2233333333333327</c:v>
                </c:pt>
                <c:pt idx="21">
                  <c:v>4.2233333333333327</c:v>
                </c:pt>
                <c:pt idx="22">
                  <c:v>4.2233333333333327</c:v>
                </c:pt>
                <c:pt idx="23">
                  <c:v>4.2233333333333327</c:v>
                </c:pt>
                <c:pt idx="24">
                  <c:v>4.2233333333333327</c:v>
                </c:pt>
                <c:pt idx="25">
                  <c:v>4.2233333333333327</c:v>
                </c:pt>
                <c:pt idx="26">
                  <c:v>4.2233333333333327</c:v>
                </c:pt>
                <c:pt idx="27">
                  <c:v>4.2233333333333327</c:v>
                </c:pt>
                <c:pt idx="28">
                  <c:v>4.2233333333333327</c:v>
                </c:pt>
                <c:pt idx="29">
                  <c:v>4.2233333333333327</c:v>
                </c:pt>
                <c:pt idx="30">
                  <c:v>4.2233333333333327</c:v>
                </c:pt>
                <c:pt idx="31">
                  <c:v>4.2233333333333327</c:v>
                </c:pt>
                <c:pt idx="32">
                  <c:v>4.2233333333333327</c:v>
                </c:pt>
                <c:pt idx="33">
                  <c:v>4.2233333333333327</c:v>
                </c:pt>
                <c:pt idx="34">
                  <c:v>4.2233333333333327</c:v>
                </c:pt>
                <c:pt idx="35">
                  <c:v>4.2233333333333327</c:v>
                </c:pt>
                <c:pt idx="36">
                  <c:v>4.2233333333333327</c:v>
                </c:pt>
                <c:pt idx="37">
                  <c:v>4.2233333333333327</c:v>
                </c:pt>
                <c:pt idx="38">
                  <c:v>4.2233333333333327</c:v>
                </c:pt>
                <c:pt idx="39">
                  <c:v>4.2233333333333327</c:v>
                </c:pt>
                <c:pt idx="40">
                  <c:v>4.2233333333333327</c:v>
                </c:pt>
                <c:pt idx="41">
                  <c:v>4.2233333333333327</c:v>
                </c:pt>
                <c:pt idx="42">
                  <c:v>4.2233333333333327</c:v>
                </c:pt>
                <c:pt idx="43">
                  <c:v>4.2233333333333327</c:v>
                </c:pt>
                <c:pt idx="44">
                  <c:v>4.2233333333333327</c:v>
                </c:pt>
                <c:pt idx="45">
                  <c:v>4.2233333333333327</c:v>
                </c:pt>
                <c:pt idx="46">
                  <c:v>4.2233333333333327</c:v>
                </c:pt>
                <c:pt idx="47">
                  <c:v>4.2233333333333327</c:v>
                </c:pt>
                <c:pt idx="48">
                  <c:v>4.2233333333333327</c:v>
                </c:pt>
                <c:pt idx="49">
                  <c:v>4.2233333333333327</c:v>
                </c:pt>
                <c:pt idx="50">
                  <c:v>4.2233333333333327</c:v>
                </c:pt>
                <c:pt idx="51">
                  <c:v>4.2233333333333327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4.4033333333333324</c:v>
                </c:pt>
                <c:pt idx="1">
                  <c:v>4.4033333333333324</c:v>
                </c:pt>
                <c:pt idx="2">
                  <c:v>4.4033333333333324</c:v>
                </c:pt>
                <c:pt idx="3">
                  <c:v>4.4033333333333324</c:v>
                </c:pt>
                <c:pt idx="4">
                  <c:v>4.4033333333333324</c:v>
                </c:pt>
                <c:pt idx="5">
                  <c:v>4.4033333333333324</c:v>
                </c:pt>
                <c:pt idx="6">
                  <c:v>4.4033333333333324</c:v>
                </c:pt>
                <c:pt idx="7">
                  <c:v>4.4033333333333324</c:v>
                </c:pt>
                <c:pt idx="8">
                  <c:v>4.4033333333333324</c:v>
                </c:pt>
                <c:pt idx="9">
                  <c:v>4.4033333333333324</c:v>
                </c:pt>
                <c:pt idx="10">
                  <c:v>4.4033333333333324</c:v>
                </c:pt>
                <c:pt idx="11">
                  <c:v>4.4033333333333324</c:v>
                </c:pt>
                <c:pt idx="12">
                  <c:v>4.4033333333333324</c:v>
                </c:pt>
                <c:pt idx="13">
                  <c:v>4.4033333333333324</c:v>
                </c:pt>
                <c:pt idx="14">
                  <c:v>4.4033333333333324</c:v>
                </c:pt>
                <c:pt idx="15">
                  <c:v>4.4033333333333324</c:v>
                </c:pt>
                <c:pt idx="16">
                  <c:v>4.4033333333333324</c:v>
                </c:pt>
                <c:pt idx="17">
                  <c:v>4.4033333333333324</c:v>
                </c:pt>
                <c:pt idx="18">
                  <c:v>4.4033333333333324</c:v>
                </c:pt>
                <c:pt idx="19">
                  <c:v>4.4033333333333324</c:v>
                </c:pt>
                <c:pt idx="20">
                  <c:v>4.4033333333333324</c:v>
                </c:pt>
                <c:pt idx="21">
                  <c:v>4.4033333333333324</c:v>
                </c:pt>
                <c:pt idx="22">
                  <c:v>4.4033333333333324</c:v>
                </c:pt>
                <c:pt idx="23">
                  <c:v>4.4033333333333324</c:v>
                </c:pt>
                <c:pt idx="24">
                  <c:v>4.4033333333333324</c:v>
                </c:pt>
                <c:pt idx="25">
                  <c:v>4.4033333333333324</c:v>
                </c:pt>
                <c:pt idx="26">
                  <c:v>4.4033333333333324</c:v>
                </c:pt>
                <c:pt idx="27">
                  <c:v>4.4033333333333324</c:v>
                </c:pt>
                <c:pt idx="28">
                  <c:v>4.4033333333333324</c:v>
                </c:pt>
                <c:pt idx="29">
                  <c:v>4.4033333333333324</c:v>
                </c:pt>
                <c:pt idx="30">
                  <c:v>4.4033333333333324</c:v>
                </c:pt>
                <c:pt idx="31">
                  <c:v>4.4033333333333324</c:v>
                </c:pt>
                <c:pt idx="32">
                  <c:v>4.4033333333333324</c:v>
                </c:pt>
                <c:pt idx="33">
                  <c:v>4.4033333333333324</c:v>
                </c:pt>
                <c:pt idx="34">
                  <c:v>4.4033333333333324</c:v>
                </c:pt>
                <c:pt idx="35">
                  <c:v>4.4033333333333324</c:v>
                </c:pt>
                <c:pt idx="36">
                  <c:v>4.4033333333333324</c:v>
                </c:pt>
                <c:pt idx="37">
                  <c:v>4.4033333333333324</c:v>
                </c:pt>
                <c:pt idx="38">
                  <c:v>4.4033333333333324</c:v>
                </c:pt>
                <c:pt idx="39">
                  <c:v>4.4033333333333324</c:v>
                </c:pt>
                <c:pt idx="40">
                  <c:v>4.4033333333333324</c:v>
                </c:pt>
                <c:pt idx="41">
                  <c:v>4.4033333333333324</c:v>
                </c:pt>
                <c:pt idx="42">
                  <c:v>4.4033333333333324</c:v>
                </c:pt>
                <c:pt idx="43">
                  <c:v>4.4033333333333324</c:v>
                </c:pt>
                <c:pt idx="44">
                  <c:v>4.4033333333333324</c:v>
                </c:pt>
                <c:pt idx="45">
                  <c:v>4.4033333333333324</c:v>
                </c:pt>
                <c:pt idx="46">
                  <c:v>4.4033333333333324</c:v>
                </c:pt>
                <c:pt idx="47">
                  <c:v>4.4033333333333324</c:v>
                </c:pt>
                <c:pt idx="48">
                  <c:v>4.4033333333333324</c:v>
                </c:pt>
                <c:pt idx="49">
                  <c:v>4.4033333333333324</c:v>
                </c:pt>
                <c:pt idx="50">
                  <c:v>4.4033333333333324</c:v>
                </c:pt>
                <c:pt idx="51">
                  <c:v>4.4033333333333324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573333333333327"/>
          <c:min val="3.26933333333333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27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47625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781050</xdr:colOff>
          <xdr:row>3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781050</xdr:colOff>
          <xdr:row>4</xdr:row>
          <xdr:rowOff>47625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N8" totalsRowShown="0" headerRowDxfId="41">
  <autoFilter ref="A3:N8" xr:uid="{4DA8CE48-B02D-48F0-A061-E4BFF75D7B9E}"/>
  <tableColumns count="14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8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38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37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36"/>
    <tableColumn id="7" xr3:uid="{B5443819-85E6-4D9F-B28C-935FC48DAD5E}" name="Média / Valor-alvo" dataDxfId="35"/>
    <tableColumn id="8" xr3:uid="{A6657194-F7CC-47EF-BC27-6C810F51CE65}" name="SD" dataDxfId="34"/>
    <tableColumn id="9" xr3:uid="{596AC75B-FAA7-46B5-B380-4365E70629C5}" name="SDI" dataDxfId="33"/>
    <tableColumn id="10" xr3:uid="{D66143EA-F447-4DBF-8E14-D30D7DC3B35C}" name="Limite Inferior" dataDxfId="32"/>
    <tableColumn id="11" xr3:uid="{A96D81ED-0348-439D-9FBC-98833CACCE16}" name="Limite Superior" dataDxfId="31"/>
    <tableColumn id="12" xr3:uid="{0D7A1913-E4C7-4AD8-8FDD-DC9572F7B7AC}" name="Avaliação"/>
    <tableColumn id="13" xr3:uid="{C367B19C-616C-432B-BCC0-5CD1B6C7BCEE}" name="Nº Laboratórios" dataDxfId="30"/>
    <tableColumn id="14" xr3:uid="{5368E93D-B01E-43D5-BB94-7340E32432EB}" name="Unidade"/>
    <tableColumn id="15" xr3:uid="{6F736B7C-9DAC-4450-A419-D23D096B1CD3}" name="Bias (%)" dataDxfId="29">
      <calculatedColumnFormula>IFERROR((F2-G2)/G2*100,"")</calculatedColumnFormula>
    </tableColumn>
    <tableColumn id="16" xr3:uid="{C42F9D4F-FA86-4FF6-B997-10830806330E}" name="|Bias| (%)" dataDxfId="28">
      <calculatedColumnFormula>IF(O2="","",ABS(O2))</calculatedColumnFormula>
    </tableColumn>
    <tableColumn id="17" xr3:uid="{D51016CD-DF40-4804-915D-A18AD886C48B}" name="Página Fonte" dataDxfId="27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24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23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22"/>
    <tableColumn id="7" xr3:uid="{5646589E-35F3-4695-B39F-D54CB9E2265E}" name="Média / Valor-alvo" dataDxfId="21"/>
    <tableColumn id="8" xr3:uid="{AA9C7866-86E3-4B46-BCEB-0F69172D03FE}" name="SD" dataDxfId="20"/>
    <tableColumn id="9" xr3:uid="{0D364887-E614-4989-BA78-BCA0A0CAA0D2}" name="SDI" dataDxfId="19"/>
    <tableColumn id="10" xr3:uid="{7ABDA41F-CD92-40B4-B9F7-A19ADBEC6A16}" name="Limite Inferior" dataDxfId="18"/>
    <tableColumn id="11" xr3:uid="{47F9F0B3-FAC3-473F-982C-EDF9CD5991FE}" name="Limite Superior" dataDxfId="17"/>
    <tableColumn id="12" xr3:uid="{A9B5C076-DEDE-427F-B7D1-A72717ABA563}" name="Avaliação"/>
    <tableColumn id="13" xr3:uid="{B519E452-BBD1-4EA1-9351-9E39849AAFD2}" name="Nº Laboratórios" dataDxfId="16"/>
    <tableColumn id="14" xr3:uid="{3AF4133D-AD01-44C0-9BA4-77423A2E45A8}" name="Unidade"/>
    <tableColumn id="15" xr3:uid="{F0AF0F60-BDC3-4CF3-BCA2-1B9F4E133EB7}" name="Bias (%)" dataDxfId="15">
      <calculatedColumnFormula>IFERROR((F2-G2)/G2*100,"")</calculatedColumnFormula>
    </tableColumn>
    <tableColumn id="16" xr3:uid="{69F336E6-2757-4EAD-8B27-DBC84D2B0550}" name="|Bias| (%)" dataDxfId="14">
      <calculatedColumnFormula>IF(O2="","",ABS(O2))</calculatedColumnFormula>
    </tableColumn>
    <tableColumn id="17" xr3:uid="{8C852A12-82F1-4436-A6C6-CFA816B1B248}" name="Página Fonte" dataDxfId="13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12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11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10"/>
    <tableColumn id="8" xr3:uid="{95229B7F-9466-459D-A79E-30A7437163BC}" name="Valor_Alvo" dataDxfId="9"/>
    <tableColumn id="9" xr3:uid="{388D6F10-F2AA-4CA3-929D-48DE0733EBE5}" name="SD" dataDxfId="8"/>
    <tableColumn id="10" xr3:uid="{3226F260-EBC6-4654-AA42-3C83FFB66D78}" name="SDI" dataDxfId="7"/>
    <tableColumn id="11" xr3:uid="{25D00A69-7389-41C6-BBAF-060326AE20B2}" name="Limite_Inferior" dataDxfId="6"/>
    <tableColumn id="12" xr3:uid="{9E2C7B37-3DF0-45D2-8F47-426A909EB9E6}" name="Limite_Superior" dataDxfId="5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4"/>
    <tableColumn id="17" xr3:uid="{CC0CE357-ABDE-41A8-9832-5182273C89C9}" name="Bias_Abs" dataDxfId="3"/>
    <tableColumn id="18" xr3:uid="{EBBC2C36-0907-4180-96B7-8A4DA52FA03F}" name="Pagina_Fonte" dataDxfId="2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5546875" defaultRowHeight="15" x14ac:dyDescent="0.25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5546875" style="1"/>
  </cols>
  <sheetData>
    <row r="1" spans="1:8" ht="40.15" customHeight="1" x14ac:dyDescent="0.25">
      <c r="A1" s="207" t="s">
        <v>0</v>
      </c>
      <c r="B1" s="203"/>
      <c r="C1" s="203"/>
      <c r="D1" s="203"/>
      <c r="E1" s="203"/>
      <c r="F1" s="203"/>
      <c r="G1" s="203"/>
      <c r="H1" s="203"/>
    </row>
    <row r="2" spans="1:8" ht="19.899999999999999" customHeight="1" x14ac:dyDescent="0.25">
      <c r="A2" s="208" t="s">
        <v>1</v>
      </c>
      <c r="B2" s="203"/>
      <c r="C2" s="203"/>
      <c r="D2" s="203"/>
      <c r="E2" s="203"/>
      <c r="F2" s="203"/>
      <c r="G2" s="203"/>
      <c r="H2" s="203"/>
    </row>
    <row r="4" spans="1:8" ht="15.75" x14ac:dyDescent="0.25">
      <c r="B4" s="44" t="s">
        <v>2</v>
      </c>
    </row>
    <row r="5" spans="1:8" x14ac:dyDescent="0.25">
      <c r="B5" s="45" t="s">
        <v>3</v>
      </c>
      <c r="C5" s="46" t="s">
        <v>4</v>
      </c>
    </row>
    <row r="6" spans="1:8" x14ac:dyDescent="0.25">
      <c r="B6" s="45" t="s">
        <v>5</v>
      </c>
      <c r="C6" s="46" t="s">
        <v>6</v>
      </c>
    </row>
    <row r="7" spans="1:8" x14ac:dyDescent="0.25">
      <c r="B7" s="45" t="s">
        <v>7</v>
      </c>
      <c r="C7" s="46" t="s">
        <v>8</v>
      </c>
    </row>
    <row r="8" spans="1:8" x14ac:dyDescent="0.25">
      <c r="B8" s="45" t="s">
        <v>9</v>
      </c>
      <c r="C8" s="46" t="s">
        <v>10</v>
      </c>
    </row>
    <row r="9" spans="1:8" x14ac:dyDescent="0.25">
      <c r="B9" s="45" t="s">
        <v>11</v>
      </c>
      <c r="C9" s="46" t="s">
        <v>12</v>
      </c>
    </row>
    <row r="11" spans="1:8" ht="15.75" x14ac:dyDescent="0.25">
      <c r="B11" s="44" t="s">
        <v>13</v>
      </c>
    </row>
    <row r="12" spans="1:8" x14ac:dyDescent="0.25">
      <c r="B12" s="47" t="s">
        <v>14</v>
      </c>
      <c r="C12" s="204" t="s">
        <v>15</v>
      </c>
      <c r="D12" s="205"/>
      <c r="E12" s="205"/>
      <c r="F12" s="205"/>
      <c r="G12" s="206"/>
    </row>
    <row r="13" spans="1:8" x14ac:dyDescent="0.25">
      <c r="B13" s="47" t="s">
        <v>16</v>
      </c>
      <c r="C13" s="204" t="s">
        <v>17</v>
      </c>
      <c r="D13" s="205"/>
      <c r="E13" s="205"/>
      <c r="F13" s="205"/>
      <c r="G13" s="206"/>
    </row>
    <row r="14" spans="1:8" x14ac:dyDescent="0.25">
      <c r="B14" s="47" t="s">
        <v>18</v>
      </c>
      <c r="C14" s="204" t="s">
        <v>19</v>
      </c>
      <c r="D14" s="205"/>
      <c r="E14" s="205"/>
      <c r="F14" s="205"/>
      <c r="G14" s="206"/>
    </row>
    <row r="15" spans="1:8" x14ac:dyDescent="0.25">
      <c r="B15" s="47" t="s">
        <v>20</v>
      </c>
      <c r="C15" s="204" t="s">
        <v>21</v>
      </c>
      <c r="D15" s="205"/>
      <c r="E15" s="205"/>
      <c r="F15" s="205"/>
      <c r="G15" s="206"/>
    </row>
    <row r="16" spans="1:8" x14ac:dyDescent="0.25">
      <c r="B16" s="47" t="s">
        <v>22</v>
      </c>
      <c r="C16" s="204" t="s">
        <v>23</v>
      </c>
      <c r="D16" s="205"/>
      <c r="E16" s="205"/>
      <c r="F16" s="205"/>
      <c r="G16" s="206"/>
    </row>
    <row r="17" spans="2:7" x14ac:dyDescent="0.25">
      <c r="B17" s="47" t="s">
        <v>24</v>
      </c>
      <c r="C17" s="204" t="s">
        <v>25</v>
      </c>
      <c r="D17" s="205"/>
      <c r="E17" s="205"/>
      <c r="F17" s="205"/>
      <c r="G17" s="206"/>
    </row>
    <row r="18" spans="2:7" x14ac:dyDescent="0.25">
      <c r="B18" s="47" t="s">
        <v>26</v>
      </c>
      <c r="C18" s="204" t="s">
        <v>27</v>
      </c>
      <c r="D18" s="205"/>
      <c r="E18" s="205"/>
      <c r="F18" s="205"/>
      <c r="G18" s="206"/>
    </row>
    <row r="19" spans="2:7" x14ac:dyDescent="0.25">
      <c r="B19" s="47" t="s">
        <v>28</v>
      </c>
      <c r="C19" s="204" t="s">
        <v>29</v>
      </c>
      <c r="D19" s="205"/>
      <c r="E19" s="205"/>
      <c r="F19" s="205"/>
      <c r="G19" s="206"/>
    </row>
    <row r="20" spans="2:7" x14ac:dyDescent="0.25">
      <c r="B20" s="47" t="s">
        <v>30</v>
      </c>
      <c r="C20" s="204" t="s">
        <v>31</v>
      </c>
      <c r="D20" s="205"/>
      <c r="E20" s="205"/>
      <c r="F20" s="205"/>
      <c r="G20" s="206"/>
    </row>
    <row r="22" spans="2:7" ht="15.75" x14ac:dyDescent="0.25">
      <c r="B22" s="44" t="s">
        <v>32</v>
      </c>
    </row>
    <row r="23" spans="2:7" x14ac:dyDescent="0.25">
      <c r="B23" s="202" t="s">
        <v>33</v>
      </c>
      <c r="C23" s="203"/>
      <c r="D23" s="203"/>
      <c r="E23" s="203"/>
      <c r="F23" s="203"/>
      <c r="G23" s="203"/>
    </row>
    <row r="24" spans="2:7" x14ac:dyDescent="0.25">
      <c r="B24" s="202" t="s">
        <v>34</v>
      </c>
      <c r="C24" s="203"/>
      <c r="D24" s="203"/>
      <c r="E24" s="203"/>
      <c r="F24" s="203"/>
      <c r="G24" s="203"/>
    </row>
    <row r="25" spans="2:7" x14ac:dyDescent="0.25">
      <c r="B25" s="202" t="s">
        <v>35</v>
      </c>
      <c r="C25" s="203"/>
      <c r="D25" s="203"/>
      <c r="E25" s="203"/>
      <c r="F25" s="203"/>
      <c r="G25" s="203"/>
    </row>
    <row r="26" spans="2:7" x14ac:dyDescent="0.25">
      <c r="B26" s="202" t="s">
        <v>36</v>
      </c>
      <c r="C26" s="203"/>
      <c r="D26" s="203"/>
      <c r="E26" s="203"/>
      <c r="F26" s="203"/>
      <c r="G26" s="2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5546875" defaultRowHeight="15" x14ac:dyDescent="0.25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5546875" style="1"/>
  </cols>
  <sheetData>
    <row r="1" spans="1:7" ht="40.15" customHeight="1" x14ac:dyDescent="0.25">
      <c r="A1" s="207" t="s">
        <v>37</v>
      </c>
      <c r="B1" s="203"/>
      <c r="C1" s="203"/>
      <c r="D1" s="203"/>
      <c r="E1" s="203"/>
      <c r="F1" s="48" t="s">
        <v>38</v>
      </c>
      <c r="G1" s="49" t="s">
        <v>355</v>
      </c>
    </row>
    <row r="4" spans="1:7" ht="15.75" x14ac:dyDescent="0.25">
      <c r="B4" s="44" t="s">
        <v>39</v>
      </c>
    </row>
    <row r="5" spans="1:7" x14ac:dyDescent="0.25">
      <c r="B5" s="50" t="s">
        <v>40</v>
      </c>
      <c r="C5" s="2" t="s">
        <v>4</v>
      </c>
    </row>
    <row r="6" spans="1:7" x14ac:dyDescent="0.25">
      <c r="B6" s="50" t="s">
        <v>5</v>
      </c>
      <c r="C6" s="2" t="s">
        <v>6</v>
      </c>
    </row>
    <row r="7" spans="1:7" x14ac:dyDescent="0.25">
      <c r="B7" s="50" t="s">
        <v>41</v>
      </c>
      <c r="C7" s="2" t="s">
        <v>12</v>
      </c>
    </row>
    <row r="8" spans="1:7" x14ac:dyDescent="0.25">
      <c r="B8" s="50" t="s">
        <v>42</v>
      </c>
      <c r="C8" s="2" t="s">
        <v>43</v>
      </c>
    </row>
    <row r="9" spans="1:7" x14ac:dyDescent="0.25">
      <c r="B9" s="50" t="s">
        <v>7</v>
      </c>
      <c r="C9" s="2" t="s">
        <v>8</v>
      </c>
    </row>
    <row r="10" spans="1:7" x14ac:dyDescent="0.25">
      <c r="B10" s="50" t="s">
        <v>44</v>
      </c>
      <c r="C10" s="2" t="s">
        <v>45</v>
      </c>
    </row>
    <row r="11" spans="1:7" x14ac:dyDescent="0.25">
      <c r="B11" s="50" t="s">
        <v>46</v>
      </c>
      <c r="C11" s="2" t="s">
        <v>10</v>
      </c>
    </row>
    <row r="12" spans="1:7" x14ac:dyDescent="0.25">
      <c r="B12" s="50" t="s">
        <v>47</v>
      </c>
      <c r="C12" s="2" t="s">
        <v>48</v>
      </c>
    </row>
    <row r="14" spans="1:7" ht="15.75" x14ac:dyDescent="0.25">
      <c r="B14" s="44" t="s">
        <v>49</v>
      </c>
    </row>
    <row r="15" spans="1:7" x14ac:dyDescent="0.25">
      <c r="B15" s="50" t="s">
        <v>50</v>
      </c>
      <c r="C15" s="2">
        <v>1.65</v>
      </c>
    </row>
    <row r="16" spans="1:7" x14ac:dyDescent="0.25">
      <c r="B16" s="50" t="s">
        <v>51</v>
      </c>
      <c r="C16" s="2">
        <v>20</v>
      </c>
    </row>
    <row r="18" spans="2:4" ht="15.75" x14ac:dyDescent="0.25">
      <c r="B18" s="44" t="s">
        <v>52</v>
      </c>
    </row>
    <row r="19" spans="2:4" x14ac:dyDescent="0.25">
      <c r="B19" s="209" t="s">
        <v>53</v>
      </c>
      <c r="C19" s="203"/>
      <c r="D19" s="203"/>
    </row>
    <row r="20" spans="2:4" ht="17.25" x14ac:dyDescent="0.25">
      <c r="B20" s="50" t="s">
        <v>54</v>
      </c>
      <c r="C20" s="3" t="s">
        <v>355</v>
      </c>
    </row>
    <row r="21" spans="2:4" ht="15.75" x14ac:dyDescent="0.25">
      <c r="B21" s="50" t="s">
        <v>55</v>
      </c>
      <c r="C21" s="52">
        <f>IFERROR(INDEX(Configuração!$D$26:$D$50,MATCH($C$20,Configuração!$C$26:$C$50,0)),"")</f>
        <v>46203</v>
      </c>
    </row>
    <row r="23" spans="2:4" ht="15.75" x14ac:dyDescent="0.25">
      <c r="B23" s="44" t="s">
        <v>56</v>
      </c>
    </row>
    <row r="24" spans="2:4" x14ac:dyDescent="0.25">
      <c r="B24" s="209" t="s">
        <v>57</v>
      </c>
      <c r="C24" s="203"/>
      <c r="D24" s="203"/>
    </row>
    <row r="25" spans="2:4" x14ac:dyDescent="0.25">
      <c r="C25" s="53" t="s">
        <v>58</v>
      </c>
      <c r="D25" s="53" t="s">
        <v>59</v>
      </c>
    </row>
    <row r="26" spans="2:4" x14ac:dyDescent="0.25">
      <c r="B26" s="54" t="s">
        <v>60</v>
      </c>
      <c r="C26" s="4" t="s">
        <v>355</v>
      </c>
      <c r="D26" s="5">
        <v>46203</v>
      </c>
    </row>
    <row r="27" spans="2:4" x14ac:dyDescent="0.25">
      <c r="B27" s="54" t="s">
        <v>61</v>
      </c>
      <c r="C27" s="4"/>
      <c r="D27" s="5"/>
    </row>
    <row r="28" spans="2:4" x14ac:dyDescent="0.25">
      <c r="B28" s="54" t="s">
        <v>62</v>
      </c>
      <c r="C28" s="4"/>
      <c r="D28" s="5"/>
    </row>
    <row r="29" spans="2:4" x14ac:dyDescent="0.25">
      <c r="B29" s="54" t="s">
        <v>63</v>
      </c>
      <c r="C29" s="4"/>
      <c r="D29" s="5"/>
    </row>
    <row r="30" spans="2:4" x14ac:dyDescent="0.25">
      <c r="B30" s="54" t="s">
        <v>64</v>
      </c>
      <c r="C30" s="4"/>
      <c r="D30" s="5"/>
    </row>
    <row r="31" spans="2:4" x14ac:dyDescent="0.25">
      <c r="B31" s="54" t="s">
        <v>65</v>
      </c>
      <c r="C31" s="4"/>
      <c r="D31" s="5"/>
    </row>
    <row r="32" spans="2:4" x14ac:dyDescent="0.25">
      <c r="B32" s="54" t="s">
        <v>66</v>
      </c>
      <c r="C32" s="4"/>
      <c r="D32" s="5"/>
    </row>
    <row r="33" spans="2:4" x14ac:dyDescent="0.25">
      <c r="B33" s="54" t="s">
        <v>67</v>
      </c>
      <c r="C33" s="4"/>
      <c r="D33" s="5"/>
    </row>
    <row r="34" spans="2:4" x14ac:dyDescent="0.25">
      <c r="B34" s="54" t="s">
        <v>68</v>
      </c>
      <c r="C34" s="4"/>
      <c r="D34" s="5"/>
    </row>
    <row r="35" spans="2:4" x14ac:dyDescent="0.25">
      <c r="B35" s="54" t="s">
        <v>69</v>
      </c>
      <c r="C35" s="4"/>
      <c r="D35" s="5"/>
    </row>
    <row r="36" spans="2:4" x14ac:dyDescent="0.25">
      <c r="B36" s="54" t="s">
        <v>70</v>
      </c>
      <c r="C36" s="4"/>
      <c r="D36" s="5"/>
    </row>
    <row r="37" spans="2:4" x14ac:dyDescent="0.25">
      <c r="B37" s="54" t="s">
        <v>71</v>
      </c>
      <c r="C37" s="4"/>
      <c r="D37" s="5"/>
    </row>
    <row r="38" spans="2:4" x14ac:dyDescent="0.25">
      <c r="B38" s="54" t="s">
        <v>72</v>
      </c>
      <c r="C38" s="4"/>
      <c r="D38" s="5"/>
    </row>
    <row r="39" spans="2:4" x14ac:dyDescent="0.25">
      <c r="B39" s="54" t="s">
        <v>73</v>
      </c>
      <c r="C39" s="4"/>
      <c r="D39" s="5"/>
    </row>
    <row r="40" spans="2:4" x14ac:dyDescent="0.25">
      <c r="B40" s="54" t="s">
        <v>74</v>
      </c>
      <c r="C40" s="4"/>
      <c r="D40" s="5"/>
    </row>
    <row r="41" spans="2:4" x14ac:dyDescent="0.25">
      <c r="B41" s="54" t="s">
        <v>75</v>
      </c>
      <c r="C41" s="4"/>
      <c r="D41" s="5"/>
    </row>
    <row r="42" spans="2:4" x14ac:dyDescent="0.25">
      <c r="B42" s="54" t="s">
        <v>76</v>
      </c>
      <c r="C42" s="4"/>
      <c r="D42" s="5"/>
    </row>
    <row r="43" spans="2:4" x14ac:dyDescent="0.25">
      <c r="B43" s="54" t="s">
        <v>77</v>
      </c>
      <c r="C43" s="4"/>
      <c r="D43" s="5"/>
    </row>
    <row r="44" spans="2:4" x14ac:dyDescent="0.25">
      <c r="B44" s="54" t="s">
        <v>78</v>
      </c>
      <c r="C44" s="4"/>
      <c r="D44" s="5"/>
    </row>
    <row r="45" spans="2:4" x14ac:dyDescent="0.25">
      <c r="B45" s="54" t="s">
        <v>79</v>
      </c>
      <c r="C45" s="4"/>
      <c r="D45" s="5"/>
    </row>
    <row r="46" spans="2:4" x14ac:dyDescent="0.25">
      <c r="B46" s="54" t="s">
        <v>80</v>
      </c>
      <c r="C46" s="4"/>
      <c r="D46" s="5"/>
    </row>
    <row r="47" spans="2:4" x14ac:dyDescent="0.25">
      <c r="B47" s="54" t="s">
        <v>81</v>
      </c>
      <c r="C47" s="4"/>
      <c r="D47" s="5"/>
    </row>
    <row r="48" spans="2:4" x14ac:dyDescent="0.25">
      <c r="B48" s="54" t="s">
        <v>82</v>
      </c>
      <c r="C48" s="4"/>
      <c r="D48" s="5"/>
    </row>
    <row r="49" spans="2:4" x14ac:dyDescent="0.25">
      <c r="B49" s="54" t="s">
        <v>83</v>
      </c>
      <c r="C49" s="4"/>
      <c r="D49" s="5"/>
    </row>
    <row r="50" spans="2:4" x14ac:dyDescent="0.25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5546875" defaultRowHeight="15" x14ac:dyDescent="0.25"/>
  <cols>
    <col min="1" max="1" width="22.7109375" style="1" customWidth="1"/>
    <col min="2" max="24" width="10.7109375" style="1" customWidth="1"/>
    <col min="25" max="25" width="8.85546875" style="1"/>
    <col min="26" max="33" width="11" style="1" customWidth="1"/>
    <col min="34" max="16384" width="8.85546875" style="1"/>
  </cols>
  <sheetData>
    <row r="1" spans="1:34" ht="40.15" customHeight="1" x14ac:dyDescent="0.25">
      <c r="A1" s="207" t="s">
        <v>85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</row>
    <row r="2" spans="1:34" ht="19.899999999999999" customHeight="1" x14ac:dyDescent="0.25">
      <c r="A2" s="21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15" customHeight="1" x14ac:dyDescent="0.25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25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25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25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25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25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25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25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25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25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25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25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25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25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25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25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25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25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25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25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25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25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25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5" customHeight="1" x14ac:dyDescent="0.25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5" customHeight="1" x14ac:dyDescent="0.25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5" customHeight="1" x14ac:dyDescent="0.25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5" customHeight="1" x14ac:dyDescent="0.25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5" customHeight="1" x14ac:dyDescent="0.25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5" customHeight="1" x14ac:dyDescent="0.25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5" customHeight="1" x14ac:dyDescent="0.25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5" customHeight="1" x14ac:dyDescent="0.25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5" customHeight="1" x14ac:dyDescent="0.25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5" customHeight="1" x14ac:dyDescent="0.25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5" customHeight="1" x14ac:dyDescent="0.25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5" customHeight="1" x14ac:dyDescent="0.25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5" customHeight="1" x14ac:dyDescent="0.25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5" customHeight="1" x14ac:dyDescent="0.25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5" customHeight="1" x14ac:dyDescent="0.25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5" customHeight="1" x14ac:dyDescent="0.25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5" customHeight="1" x14ac:dyDescent="0.25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5" customHeight="1" x14ac:dyDescent="0.25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5" customHeight="1" x14ac:dyDescent="0.25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5" customHeight="1" x14ac:dyDescent="0.25"/>
    <row r="46" spans="1:42" s="30" customFormat="1" x14ac:dyDescent="0.25">
      <c r="A46" s="63" t="s">
        <v>383</v>
      </c>
      <c r="B46" s="63">
        <v>2025</v>
      </c>
    </row>
    <row r="47" spans="1:42" s="65" customFormat="1" ht="60" customHeight="1" x14ac:dyDescent="0.25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25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25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25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25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25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25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25"/>
    <row r="55" spans="1:42" s="30" customFormat="1" x14ac:dyDescent="0.25">
      <c r="A55" s="63" t="s">
        <v>383</v>
      </c>
      <c r="B55" s="63">
        <v>2026</v>
      </c>
    </row>
    <row r="56" spans="1:42" s="66" customFormat="1" ht="60" customHeight="1" x14ac:dyDescent="0.25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25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25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25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25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25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25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25"/>
    <row r="64" spans="1:42" s="30" customFormat="1" x14ac:dyDescent="0.25">
      <c r="A64" s="63" t="s">
        <v>383</v>
      </c>
      <c r="B64" s="63" t="s">
        <v>388</v>
      </c>
    </row>
    <row r="65" spans="1:42" s="66" customFormat="1" ht="60" customHeight="1" x14ac:dyDescent="0.25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25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25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25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25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25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25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25"/>
    <row r="73" spans="1:42" s="30" customFormat="1" x14ac:dyDescent="0.25">
      <c r="A73" s="63" t="s">
        <v>383</v>
      </c>
      <c r="B73" s="63" t="s">
        <v>388</v>
      </c>
    </row>
    <row r="74" spans="1:42" s="66" customFormat="1" ht="60" customHeight="1" x14ac:dyDescent="0.25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25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25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25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25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25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25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25"/>
    <row r="82" spans="1:42" s="30" customFormat="1" x14ac:dyDescent="0.25">
      <c r="A82" s="63" t="s">
        <v>383</v>
      </c>
      <c r="B82" s="63" t="s">
        <v>388</v>
      </c>
    </row>
    <row r="83" spans="1:42" s="66" customFormat="1" ht="60" customHeight="1" x14ac:dyDescent="0.25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25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25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25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25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25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25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25"/>
    <row r="91" spans="1:42" s="30" customFormat="1" x14ac:dyDescent="0.25"/>
    <row r="92" spans="1:42" s="30" customFormat="1" x14ac:dyDescent="0.25"/>
    <row r="93" spans="1:42" s="30" customFormat="1" x14ac:dyDescent="0.25"/>
    <row r="94" spans="1:42" s="30" customFormat="1" x14ac:dyDescent="0.25"/>
    <row r="95" spans="1:42" s="30" customFormat="1" x14ac:dyDescent="0.25"/>
    <row r="96" spans="1:42" s="30" customFormat="1" x14ac:dyDescent="0.25"/>
    <row r="97" s="30" customFormat="1" x14ac:dyDescent="0.25"/>
    <row r="98" s="30" customFormat="1" x14ac:dyDescent="0.25"/>
    <row r="99" s="30" customFormat="1" x14ac:dyDescent="0.25"/>
    <row r="100" s="30" customFormat="1" x14ac:dyDescent="0.25"/>
    <row r="101" s="30" customFormat="1" x14ac:dyDescent="0.25"/>
    <row r="102" s="30" customFormat="1" x14ac:dyDescent="0.25"/>
    <row r="103" s="30" customFormat="1" x14ac:dyDescent="0.25"/>
    <row r="104" s="30" customFormat="1" x14ac:dyDescent="0.25"/>
    <row r="105" s="30" customFormat="1" x14ac:dyDescent="0.25"/>
    <row r="106" s="30" customFormat="1" x14ac:dyDescent="0.25"/>
    <row r="107" s="30" customFormat="1" x14ac:dyDescent="0.25"/>
    <row r="108" s="30" customFormat="1" x14ac:dyDescent="0.25"/>
    <row r="109" s="30" customFormat="1" x14ac:dyDescent="0.25"/>
    <row r="110" s="30" customFormat="1" x14ac:dyDescent="0.25"/>
    <row r="111" s="30" customFormat="1" x14ac:dyDescent="0.25"/>
    <row r="112" s="30" customFormat="1" x14ac:dyDescent="0.25"/>
    <row r="113" s="30" customFormat="1" x14ac:dyDescent="0.25"/>
    <row r="114" s="30" customFormat="1" x14ac:dyDescent="0.25"/>
    <row r="115" s="30" customFormat="1" x14ac:dyDescent="0.25"/>
    <row r="116" s="30" customFormat="1" x14ac:dyDescent="0.25"/>
    <row r="117" s="30" customFormat="1" x14ac:dyDescent="0.25"/>
    <row r="118" s="30" customFormat="1" x14ac:dyDescent="0.25"/>
    <row r="119" s="30" customFormat="1" x14ac:dyDescent="0.25"/>
    <row r="120" s="30" customFormat="1" x14ac:dyDescent="0.25"/>
    <row r="121" s="30" customFormat="1" x14ac:dyDescent="0.25"/>
    <row r="122" s="30" customFormat="1" x14ac:dyDescent="0.25"/>
    <row r="123" s="30" customFormat="1" x14ac:dyDescent="0.25"/>
    <row r="124" s="30" customFormat="1" x14ac:dyDescent="0.25"/>
    <row r="125" s="30" customFormat="1" x14ac:dyDescent="0.25"/>
    <row r="126" s="30" customFormat="1" x14ac:dyDescent="0.25"/>
    <row r="127" s="30" customFormat="1" x14ac:dyDescent="0.25"/>
    <row r="128" s="30" customFormat="1" x14ac:dyDescent="0.25"/>
    <row r="129" s="30" customFormat="1" x14ac:dyDescent="0.25"/>
    <row r="130" s="30" customFormat="1" x14ac:dyDescent="0.25"/>
    <row r="131" s="30" customFormat="1" x14ac:dyDescent="0.25"/>
    <row r="132" s="30" customFormat="1" x14ac:dyDescent="0.25"/>
    <row r="133" s="30" customFormat="1" x14ac:dyDescent="0.25"/>
    <row r="134" s="30" customFormat="1" x14ac:dyDescent="0.25"/>
    <row r="135" s="30" customFormat="1" x14ac:dyDescent="0.25"/>
    <row r="136" s="30" customFormat="1" x14ac:dyDescent="0.25"/>
    <row r="137" s="30" customFormat="1" x14ac:dyDescent="0.25"/>
    <row r="138" s="30" customFormat="1" x14ac:dyDescent="0.25"/>
    <row r="139" s="30" customFormat="1" x14ac:dyDescent="0.25"/>
    <row r="140" s="30" customFormat="1" x14ac:dyDescent="0.25"/>
    <row r="141" s="30" customFormat="1" x14ac:dyDescent="0.25"/>
    <row r="142" s="30" customFormat="1" x14ac:dyDescent="0.25"/>
    <row r="143" s="30" customFormat="1" x14ac:dyDescent="0.25"/>
    <row r="144" s="30" customFormat="1" x14ac:dyDescent="0.25"/>
    <row r="145" s="30" customFormat="1" x14ac:dyDescent="0.25"/>
    <row r="146" s="30" customFormat="1" x14ac:dyDescent="0.25"/>
    <row r="147" s="30" customFormat="1" x14ac:dyDescent="0.25"/>
    <row r="148" s="30" customFormat="1" x14ac:dyDescent="0.25"/>
    <row r="149" s="30" customFormat="1" x14ac:dyDescent="0.25"/>
    <row r="150" s="30" customFormat="1" x14ac:dyDescent="0.25"/>
    <row r="151" s="30" customFormat="1" x14ac:dyDescent="0.25"/>
    <row r="152" s="30" customFormat="1" x14ac:dyDescent="0.25"/>
    <row r="153" s="30" customFormat="1" x14ac:dyDescent="0.25"/>
    <row r="154" s="30" customFormat="1" x14ac:dyDescent="0.25"/>
    <row r="155" s="30" customFormat="1" x14ac:dyDescent="0.25"/>
    <row r="156" s="30" customFormat="1" x14ac:dyDescent="0.25"/>
    <row r="157" s="30" customFormat="1" x14ac:dyDescent="0.25"/>
    <row r="158" s="30" customFormat="1" x14ac:dyDescent="0.25"/>
    <row r="159" s="30" customFormat="1" x14ac:dyDescent="0.25"/>
    <row r="160" s="30" customFormat="1" x14ac:dyDescent="0.25"/>
    <row r="161" s="30" customFormat="1" x14ac:dyDescent="0.25"/>
    <row r="162" s="30" customFormat="1" x14ac:dyDescent="0.25"/>
    <row r="163" s="30" customFormat="1" x14ac:dyDescent="0.25"/>
    <row r="164" s="30" customFormat="1" x14ac:dyDescent="0.25"/>
    <row r="165" s="30" customFormat="1" x14ac:dyDescent="0.25"/>
    <row r="166" s="30" customFormat="1" x14ac:dyDescent="0.25"/>
    <row r="167" s="30" customFormat="1" x14ac:dyDescent="0.25"/>
    <row r="168" s="30" customFormat="1" x14ac:dyDescent="0.25"/>
    <row r="169" s="30" customFormat="1" x14ac:dyDescent="0.25"/>
    <row r="170" s="30" customFormat="1" x14ac:dyDescent="0.25"/>
    <row r="171" s="30" customFormat="1" x14ac:dyDescent="0.25"/>
    <row r="172" s="30" customFormat="1" x14ac:dyDescent="0.25"/>
    <row r="173" s="30" customFormat="1" x14ac:dyDescent="0.25"/>
    <row r="174" s="30" customFormat="1" x14ac:dyDescent="0.25"/>
    <row r="175" s="30" customFormat="1" x14ac:dyDescent="0.25"/>
    <row r="176" s="30" customFormat="1" x14ac:dyDescent="0.25"/>
    <row r="177" s="30" customFormat="1" x14ac:dyDescent="0.25"/>
    <row r="178" s="30" customFormat="1" x14ac:dyDescent="0.25"/>
    <row r="179" s="30" customFormat="1" x14ac:dyDescent="0.25"/>
    <row r="180" s="30" customFormat="1" x14ac:dyDescent="0.25"/>
    <row r="181" s="30" customFormat="1" x14ac:dyDescent="0.25"/>
    <row r="182" s="30" customFormat="1" x14ac:dyDescent="0.25"/>
    <row r="183" s="30" customFormat="1" x14ac:dyDescent="0.25"/>
    <row r="184" s="30" customFormat="1" x14ac:dyDescent="0.25"/>
    <row r="185" s="30" customFormat="1" x14ac:dyDescent="0.25"/>
    <row r="186" s="30" customFormat="1" x14ac:dyDescent="0.25"/>
    <row r="187" s="30" customFormat="1" x14ac:dyDescent="0.25"/>
    <row r="188" s="30" customFormat="1" x14ac:dyDescent="0.25"/>
    <row r="189" s="30" customFormat="1" x14ac:dyDescent="0.25"/>
    <row r="190" s="30" customFormat="1" x14ac:dyDescent="0.25"/>
    <row r="191" s="30" customFormat="1" x14ac:dyDescent="0.25"/>
    <row r="192" s="30" customFormat="1" x14ac:dyDescent="0.25"/>
    <row r="193" s="30" customFormat="1" x14ac:dyDescent="0.25"/>
    <row r="194" s="30" customFormat="1" x14ac:dyDescent="0.25"/>
    <row r="195" s="30" customFormat="1" x14ac:dyDescent="0.25"/>
    <row r="196" s="30" customFormat="1" x14ac:dyDescent="0.25"/>
    <row r="197" s="30" customFormat="1" x14ac:dyDescent="0.25"/>
    <row r="198" s="30" customFormat="1" x14ac:dyDescent="0.25"/>
    <row r="199" s="30" customFormat="1" x14ac:dyDescent="0.25"/>
    <row r="200" s="30" customFormat="1" x14ac:dyDescent="0.25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5546875" defaultRowHeight="15" x14ac:dyDescent="0.25"/>
  <cols>
    <col min="1" max="16384" width="8.85546875" style="1"/>
  </cols>
  <sheetData>
    <row r="1" spans="1:14" x14ac:dyDescent="0.25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25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25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25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25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25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25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25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25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25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25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25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25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25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25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25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25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25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25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25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25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25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25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25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25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25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25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25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25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25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25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25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25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25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25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25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25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25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25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25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25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5546875" defaultRowHeight="15" x14ac:dyDescent="0.25"/>
  <cols>
    <col min="1" max="1" width="8.7109375" style="1" customWidth="1"/>
    <col min="2" max="2" width="13.7109375" style="1" customWidth="1"/>
    <col min="3" max="3" width="8.7109375" style="1" customWidth="1"/>
    <col min="4" max="4" width="14.7109375" style="1" customWidth="1"/>
    <col min="5" max="5" width="16.7109375" style="1" customWidth="1"/>
    <col min="6" max="6" width="12.7109375" style="1" customWidth="1"/>
    <col min="7" max="7" width="10.7109375" style="1" customWidth="1"/>
    <col min="8" max="8" width="8.710937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7109375" style="1" hidden="1" customWidth="1"/>
    <col min="56" max="56" width="6" style="1" hidden="1" customWidth="1"/>
    <col min="57" max="16384" width="8.85546875" style="1"/>
  </cols>
  <sheetData>
    <row r="1" spans="1:56" ht="40.15" customHeight="1" x14ac:dyDescent="0.25">
      <c r="A1" s="212" t="s">
        <v>152</v>
      </c>
      <c r="B1" s="212"/>
      <c r="C1" s="212"/>
      <c r="D1" s="212"/>
      <c r="E1" s="212"/>
      <c r="F1" s="212"/>
      <c r="G1" s="212"/>
      <c r="H1" s="71"/>
      <c r="BD1" s="72" t="s">
        <v>153</v>
      </c>
    </row>
    <row r="2" spans="1:56" ht="19.899999999999999" customHeight="1" x14ac:dyDescent="0.25">
      <c r="A2" s="213" t="s">
        <v>154</v>
      </c>
      <c r="B2" s="213"/>
      <c r="C2" s="213"/>
      <c r="D2" s="213"/>
      <c r="E2" s="213"/>
      <c r="F2" s="213"/>
      <c r="G2" s="213"/>
      <c r="H2" s="211" t="s">
        <v>155</v>
      </c>
      <c r="I2" s="203"/>
      <c r="J2" s="203"/>
      <c r="BD2" s="48" t="str">
        <f>IF(Configuração!$C$26="","",("QC-"&amp;Configuração!$C$26&amp;TEXT(1,"00")))</f>
        <v>QC-897401</v>
      </c>
    </row>
    <row r="3" spans="1:56" ht="28.15" customHeight="1" x14ac:dyDescent="0.25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25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25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25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25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25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25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25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25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25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25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25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25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25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25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25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25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25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25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25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25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25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25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25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25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25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25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25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25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25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25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25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25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25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25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25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25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25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25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25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25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25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25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25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25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25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25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25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25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25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25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25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25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25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25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25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25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25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25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25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25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25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25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25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25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25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25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25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25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25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25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25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25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25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25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25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25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25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25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25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25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25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25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25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25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25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25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25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25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25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25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25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25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25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25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25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25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25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25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25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25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25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25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25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25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25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25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25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25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25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25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25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25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25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25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25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25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25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25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25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25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25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25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25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25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25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25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25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25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25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25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25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25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25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25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25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25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25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25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25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25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25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25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25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25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25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25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25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25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25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25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25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25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25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25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25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25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25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25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25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25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25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25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25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25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25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25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25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25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25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25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25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25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25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25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25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25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25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25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25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25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25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25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25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25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25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25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25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25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25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25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25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25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25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25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25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25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25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25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25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25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25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25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25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25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25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25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25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25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25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25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25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25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25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25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25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25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25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25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25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25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25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25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25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25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25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25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25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25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25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25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25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25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25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25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25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25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25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25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25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25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25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25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25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25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25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25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25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25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25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25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25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25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25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25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25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25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25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25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25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25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25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25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25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25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25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25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25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25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25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25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25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25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25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25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25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25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25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25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25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25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25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25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25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25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25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25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25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25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25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25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25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25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25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25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25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25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25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25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25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25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25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25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25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25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25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25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25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25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25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25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25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25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25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25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25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25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25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25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25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25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25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25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25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25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25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25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25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25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25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25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25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25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25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25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25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25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25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25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25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25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25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25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25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25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25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25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25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25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25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25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25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25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25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25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25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25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25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25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25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25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25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25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25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25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25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25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25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25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25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25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25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25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25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25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25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25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25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25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25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25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25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25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25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25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25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25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25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25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25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25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25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25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25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25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25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25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25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25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25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25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25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25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25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25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25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25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25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25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25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25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25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25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25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25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25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25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25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25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25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25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25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25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25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25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25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25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25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25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25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25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25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25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25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25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25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25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25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25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25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25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25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25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25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25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25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25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25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25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25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25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25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25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25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25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25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25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25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25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25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25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25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25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25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25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25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25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25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25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25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25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25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25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25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25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25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25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25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25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25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25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25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25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25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25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25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25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25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25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25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25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25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25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25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25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25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25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25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25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25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25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25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25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25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25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25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25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25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25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25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25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25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25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25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25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25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25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25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25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25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25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25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25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25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25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25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25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25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25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25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25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25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25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25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25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25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25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25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25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25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25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25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25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25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25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25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25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25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25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25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25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25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25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25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25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25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25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25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25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25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25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25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25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25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25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25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25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25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25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25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25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25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25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25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25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25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25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25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25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25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25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25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25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25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25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25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25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25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25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25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25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25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25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25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25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25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25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25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25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25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25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25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25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25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25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25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25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25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25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25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25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25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25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25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25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25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25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25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25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25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25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25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25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25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25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25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25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25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25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25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25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25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25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25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25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25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25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25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25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25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25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25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25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25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25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25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25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25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25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25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25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25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25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25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25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25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25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25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25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25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25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25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25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25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25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25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25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25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25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25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25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25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25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25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25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25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25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25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25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25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25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25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25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25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25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25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25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25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25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25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25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25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25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25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25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25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25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25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25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25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25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25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25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25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25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25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25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25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25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25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25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25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25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25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25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25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25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25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25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25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25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25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25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25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25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25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25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25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25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25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25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25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25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25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25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25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25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25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25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25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25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25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25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25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25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25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25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25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25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25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25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25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25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25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25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25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25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25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25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25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25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25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25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25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25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25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25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25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25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25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25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25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25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25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25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25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25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25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25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25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25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25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25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25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25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25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25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25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25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25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25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25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25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25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25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25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25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25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25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25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25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25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25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25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25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25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25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25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25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25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25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25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25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25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25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25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25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25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25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25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25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25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25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25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25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25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25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25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25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25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25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25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25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25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25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25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25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25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25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25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25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25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25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25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25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25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25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25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25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25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25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25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25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25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25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25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25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25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25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25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25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25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25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25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25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25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25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25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25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25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25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25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25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25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25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25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25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25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25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25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25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25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25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25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25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25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25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25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25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25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25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25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25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25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25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25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25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25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25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25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25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25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25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25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25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25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25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25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25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25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25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25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25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25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25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25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25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25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25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25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25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25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25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25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25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25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25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25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25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25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25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25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25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25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25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25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25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25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25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25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25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25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25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25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25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25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25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25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25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25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25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25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25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25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25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25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25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25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25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25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25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25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25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25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25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25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25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25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25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25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25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25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25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25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25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25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25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25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25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25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25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25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25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25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25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25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25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25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25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25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25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25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25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25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25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25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25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25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25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25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25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25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25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25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25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25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25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25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25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25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25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25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25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25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25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25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25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25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25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25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25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25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25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25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25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25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25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25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25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25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25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25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25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25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25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25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25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25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25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25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25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25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25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25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25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25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25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25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25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25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25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25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25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25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25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25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25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25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25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25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25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25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25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25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25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25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25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25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25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25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25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25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25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25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25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25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25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25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25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25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25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25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25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25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25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25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25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25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25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25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25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25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25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25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25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25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25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25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25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25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25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25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25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25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25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25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25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25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25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25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25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25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25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25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25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25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25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25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25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25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25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25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25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25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25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25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25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25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25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25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25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25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25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25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25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25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25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25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25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25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25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25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25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25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25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25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25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25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25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25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25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25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25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25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25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25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25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25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25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25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25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25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25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25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25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25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25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25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25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25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25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25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25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25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25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25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25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25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25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25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25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25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25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25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25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25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25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25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25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25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25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25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25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25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25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25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25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25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25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25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25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25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25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25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25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25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25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25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25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25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25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25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25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25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25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25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25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25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25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25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25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25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25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25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25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25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25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25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25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25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25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25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25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25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25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25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25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25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25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25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25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25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25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25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25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25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25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25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25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25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25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25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25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25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25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25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25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25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25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25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25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25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25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25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25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25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25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25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25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25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25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25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25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25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25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25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25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25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25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25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25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25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25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25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25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25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25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25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25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25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25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25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25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25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25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25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25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25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25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25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25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25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25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25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25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25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25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25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25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25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25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25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25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25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25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25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25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25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25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25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25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25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25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25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25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25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25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25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25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25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25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25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25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25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25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25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25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25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25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25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25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25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25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25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25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25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25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25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25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25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25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25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25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25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25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25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25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25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25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25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25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25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25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25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25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25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25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25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25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25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25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25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25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25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25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25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25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25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25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25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25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25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25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25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25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25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25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25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25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25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25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25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25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25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25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25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25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25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25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25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25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25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25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25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25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25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25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25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25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25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25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25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25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25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25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25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25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25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25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25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25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25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25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25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25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25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25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25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25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25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25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25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25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25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25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25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25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25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25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25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25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25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25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25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25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25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25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25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25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25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25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25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25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25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25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25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25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25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25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25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25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25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25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25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25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25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25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25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25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25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25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25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25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25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25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25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25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25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25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25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25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25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25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25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25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25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25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25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25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25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25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25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25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25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25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25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25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25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25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25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25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25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25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25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25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25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25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25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25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25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25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25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25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25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25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25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25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25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25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25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25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25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25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25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25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25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25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25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25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25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25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25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25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25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25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25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25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25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25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25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25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25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25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25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25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25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25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25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25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25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25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25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25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25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25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25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25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25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25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25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25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25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25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25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25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25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25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25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25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25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25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25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25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25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25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25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25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25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25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25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25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25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25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25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25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25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25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25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25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25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25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25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25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25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25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25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25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25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25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25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25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25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25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25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25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25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25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25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25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25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25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25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25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25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25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25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25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25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25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25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25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25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25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25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25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25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25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25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25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25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25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25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25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25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25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25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25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25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25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25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25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25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25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25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25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25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25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25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25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25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25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25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25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25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25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25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25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25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25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25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25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25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25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25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25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25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25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25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25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25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25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25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25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25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25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25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25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25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25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25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25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25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25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25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25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25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25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25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25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25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25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25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25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25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25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25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25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25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25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25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25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25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25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25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25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25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25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25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25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25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25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25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25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25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25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25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25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25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25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25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25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25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25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25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25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25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25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25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25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25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25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25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25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25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25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25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25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25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25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25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25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25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25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25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25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25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25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25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25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25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25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25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25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25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25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25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25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25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25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25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25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25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25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25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25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25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25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25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25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25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25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25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25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25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25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25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25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25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25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25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25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25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25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25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25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25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25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25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25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25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25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25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25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25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25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25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25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25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25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25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25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25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25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25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25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25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25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25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25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25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25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25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25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25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25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25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25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25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25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25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25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25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25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25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25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25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25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25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25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25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25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25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25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25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25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25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25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25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25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25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25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25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25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25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25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25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25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25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25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25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25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25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25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25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25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25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25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25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25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25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25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25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25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25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25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25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25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25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25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25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25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25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25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25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25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25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25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25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25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25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25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25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25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25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25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25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25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25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25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25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25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25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25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25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25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25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25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25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25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25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25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25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25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25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25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25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25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25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25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25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25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25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25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25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25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25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25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25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25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25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25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25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25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25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25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25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25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25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25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25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25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25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25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25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25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25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25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25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25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25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25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25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25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25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25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25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25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25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25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25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25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25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25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25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25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25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25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25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25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25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25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25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25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25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25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25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25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25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25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25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25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25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25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25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25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25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25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25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25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25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25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25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25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25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25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25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25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25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25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25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25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25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25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25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25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25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25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25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25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25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25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25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25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25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25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25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25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25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25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25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25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25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25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25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25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25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25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25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25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25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25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25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25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25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25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25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25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25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25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25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25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25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25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25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25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25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25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25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25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25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25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25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25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25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25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25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25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25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25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25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25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25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25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25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25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25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25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25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25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25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25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25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25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25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25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25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25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25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25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25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25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25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25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25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25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25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25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25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25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25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25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25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25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25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25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25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25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25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25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25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25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25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25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25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25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25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25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25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25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25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25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25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25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25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25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25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25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25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25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25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25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25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25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25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25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25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25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25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25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25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25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25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25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25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25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25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25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25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25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25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25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25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25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25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25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25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25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25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25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25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25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25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25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25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25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25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25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25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25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25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25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25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25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25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25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25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25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25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25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25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25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25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25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25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25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25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25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25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25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25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25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25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25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25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25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25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25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25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25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25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25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25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25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25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25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25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25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25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25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25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25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25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25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25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25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25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25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25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25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25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25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25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25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25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25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25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25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25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25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25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25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25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25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25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25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25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25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25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25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25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25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25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25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25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25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25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25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25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25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25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25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25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25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25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25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25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25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25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25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25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25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25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25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25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25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25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25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25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25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25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25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25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25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25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25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25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25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25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25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25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25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25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25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25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25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25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25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25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25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25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25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25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25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25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25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25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25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25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25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25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25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25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25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25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25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25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25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25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25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25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25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25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25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25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25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25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25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25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25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25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25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25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25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25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25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25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25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25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25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25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25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25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25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25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25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25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25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25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25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25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25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25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25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25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25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25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25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25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25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25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25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25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25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25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25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25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25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25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25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25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25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25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25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25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25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25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25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25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25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25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25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25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25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25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25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25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25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25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25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25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25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25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25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25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25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25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25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25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25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25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25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25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25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25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25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25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25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25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25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25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25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25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25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25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25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25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25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25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25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25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25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25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25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25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25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25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25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25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25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25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25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25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25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25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25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25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25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25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25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25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25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25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25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25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25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25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25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25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25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25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25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25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25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25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25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25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25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25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25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25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25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25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25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25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25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25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25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25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25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25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25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25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25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25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25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25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25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25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25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25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25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25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25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25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25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25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25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25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25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25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25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25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25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25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25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25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25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25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25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25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25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25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25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25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25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25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25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25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25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25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25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25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25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25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25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25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25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25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25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25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25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25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25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25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25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25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25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25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25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25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25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25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25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25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25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25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25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25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25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25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25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25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25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25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25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25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25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25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25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25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25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25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25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25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25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25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25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25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25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25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25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25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25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25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25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25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25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25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25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25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25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25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25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25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25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25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25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25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25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25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25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25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25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25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25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25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25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25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25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25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25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25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25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25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25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25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25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25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25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25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25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25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25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25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25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25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25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25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25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25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25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25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25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25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25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25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25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25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25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25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25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25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25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25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25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25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25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25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25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25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25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25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25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25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25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25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25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25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25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25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25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25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25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25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25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25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25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25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25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25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25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25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25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25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25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25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25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25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25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25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25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25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25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25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25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25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25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25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25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25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25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25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25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25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25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25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25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25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25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25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25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25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25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25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25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25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25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25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25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25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25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25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25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25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25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25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25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25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25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25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25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25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25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25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25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25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25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25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25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25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25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25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25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25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25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25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25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25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25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25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25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25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25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25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25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25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25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25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25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25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25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25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25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25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25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25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25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25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25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25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25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25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25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25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25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25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25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25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25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25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25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25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25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25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25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25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25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25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25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25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25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25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25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25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25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25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25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25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25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25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25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25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25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25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25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25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25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25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25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25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25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25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25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25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25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25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25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25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25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25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25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25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25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25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25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25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25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25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25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25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25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25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25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25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25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25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25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25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25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25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25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25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25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25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25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25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25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25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25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25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25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25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25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25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25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25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25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25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25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25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25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25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25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25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25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25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25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25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25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25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25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25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25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25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25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25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25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25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25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25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25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25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25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25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25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25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25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25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25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25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25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25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25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25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25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25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25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25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25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25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25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25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25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25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25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25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25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25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25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25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25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25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25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25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25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25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25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25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25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25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25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25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25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25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25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25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25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25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25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25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25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25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25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25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25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25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25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25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25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25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25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25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25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25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25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25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25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25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25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25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25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25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25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25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25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25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25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25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25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25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25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25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25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25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25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25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25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25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25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25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25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25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25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25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25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25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25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25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25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25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25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25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25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25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25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25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25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25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25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25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25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25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25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25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25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25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25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25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25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25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25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25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25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25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25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25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25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25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25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25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25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25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25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25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25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25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25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25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25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25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25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25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25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25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25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25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25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25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25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25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25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25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25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25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25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25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25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25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25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25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25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25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25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25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25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25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25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25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25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25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25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25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25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25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25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25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25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25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25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25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25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25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25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25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25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25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25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25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25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25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25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25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25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25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25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25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25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25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25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25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25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25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25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25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25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25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25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25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25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25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25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25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25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25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25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25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25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25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25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25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25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25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25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25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25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25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25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25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25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25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25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25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25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25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25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25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25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25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25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25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25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25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25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25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25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25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25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25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25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25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25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25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25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25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25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25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25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25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25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25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25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25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25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25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25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25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25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25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25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25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25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25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25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25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25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25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25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25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25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25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25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25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25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25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25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25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25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25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25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25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25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25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25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25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25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25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25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25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25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25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25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25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25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25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25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25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25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25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25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25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25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25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25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25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25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25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25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25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25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25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25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25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25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25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25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25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25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25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25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25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25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25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25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25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25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25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25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25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25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25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25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25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25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25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25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25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25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25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25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25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25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25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25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25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25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25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25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25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25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25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25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25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25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25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25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25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25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25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25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25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25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25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25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25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25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25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25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25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25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25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25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25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25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25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25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25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25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25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25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25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25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25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25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25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25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25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25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25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25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25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25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25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25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25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25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25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25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25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25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25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25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25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25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25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25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25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25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25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25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25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25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25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25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25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25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25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25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25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25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25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25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25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25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25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25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25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25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25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25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25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25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25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25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25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25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25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25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25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25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25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25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25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25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25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25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25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25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25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25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25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25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25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25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25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25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25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25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25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25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25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25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25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25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25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25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25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25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25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25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25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25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25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25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25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25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25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25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25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25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25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25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25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25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25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25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25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25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25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25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25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25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25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25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25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25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25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25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25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25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25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25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25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25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25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25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25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25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25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25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25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25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25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25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25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25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25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25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25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25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25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25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25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25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25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25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25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25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25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25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25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25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25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25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25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25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25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25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25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25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25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25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25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25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25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25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25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25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25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25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25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25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25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25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25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25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25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25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25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25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25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25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25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25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25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25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25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25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25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25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25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25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25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25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25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25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25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25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25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25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25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25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25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25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25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25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25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25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25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25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25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25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25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25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25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25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25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25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25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25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25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25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25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25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25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25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25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25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25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25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25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25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25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25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25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25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25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25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25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25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25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25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25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25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25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25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25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25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25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25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25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25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25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25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25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25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25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25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25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25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25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25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25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25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25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25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25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25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25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25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25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25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25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25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25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25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25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25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25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25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25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25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25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25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25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25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25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25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25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25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25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25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25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25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25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25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25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25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25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25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25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25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25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25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25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25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25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25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25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25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25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25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25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25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25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25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25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25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25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25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25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25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25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25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25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25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25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25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25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25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25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25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25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25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25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25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25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25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25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25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25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25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25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25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25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25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25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25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25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25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25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25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25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25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25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25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25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25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25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25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25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25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25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25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25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25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25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25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25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25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25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25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25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25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25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25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25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25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25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25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25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25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25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25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25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25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25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25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25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25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25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25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25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25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25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25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25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25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25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25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25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25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25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25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25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25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25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25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25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25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25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25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25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25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25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25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25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25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25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25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25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25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25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25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25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25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25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25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25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25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25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25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25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25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25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25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25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25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25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25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25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25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25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25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25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25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25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25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25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25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25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25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25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25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25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25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25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25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25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25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25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25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25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25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25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25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25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25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25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25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25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25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25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25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25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25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25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25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25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25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25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25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25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25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25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25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25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25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25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25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25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25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25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25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25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25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25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25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25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25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25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25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25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25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25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25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25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25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25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25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25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25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25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25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25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25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25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25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25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25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25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25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25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25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25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25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25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25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25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25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25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25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25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25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25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25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25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25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25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25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25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25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25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25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25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25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25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25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25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25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25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25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25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25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25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25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25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25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25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25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25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25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25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25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25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25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25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25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25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25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25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25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25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25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25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25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25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25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25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25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25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25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25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25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25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25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25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25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25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25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25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25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25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25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25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25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25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25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25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25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25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25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25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25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25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25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25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25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25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25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25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25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25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25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25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25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25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25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25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25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25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25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25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25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25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25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25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25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25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25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25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25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25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25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25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25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25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25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25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25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25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25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25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25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25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25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25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25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25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25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25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25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25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25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25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25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25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25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25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25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25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25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25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25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25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25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25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25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25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25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25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25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25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25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25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25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25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25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25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25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25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25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25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25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25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25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25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25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25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25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25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25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25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25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25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25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25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25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25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25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25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25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25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25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25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25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25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25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25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25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25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25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25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25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25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25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25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25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25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25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25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25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25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25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25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25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25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25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25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25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25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25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25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25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25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25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25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25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25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25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25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25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25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25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25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25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25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25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25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25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25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25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25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25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25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25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25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25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25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25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25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25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25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25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25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25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25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25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25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25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25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25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25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25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25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25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25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25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25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25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25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25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25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25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25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25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25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25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25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25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25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25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25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25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25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25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25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25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25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25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25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25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25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25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25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25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25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25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25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25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25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25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25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25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25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25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25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25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25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25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25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25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25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25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25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25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25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25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25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25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25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25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25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25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25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25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25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25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25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25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25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25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25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25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25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25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25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25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25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25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25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25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25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25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25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25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25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25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25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25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25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25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25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25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25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25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25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25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25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25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25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25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25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25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25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25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25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25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25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25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25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25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25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25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25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25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25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25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25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25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25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25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25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25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25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25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25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25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25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25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25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25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25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25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25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25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25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25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25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25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25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25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25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25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25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25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25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25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25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25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25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25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25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25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25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25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25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25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25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25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25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25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25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25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25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25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25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25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25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25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25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25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25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25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25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25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25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25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25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25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25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25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25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25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25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25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25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25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25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25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25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25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25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25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25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25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25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25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25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25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25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25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25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25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25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25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25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25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25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25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25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25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25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25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25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25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25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25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25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25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25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25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25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25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25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25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25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25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25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25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25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25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25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25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25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25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25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25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25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25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25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25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25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25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25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25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25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25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25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25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25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25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25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25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25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25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25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25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25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25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25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25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25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25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25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25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25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25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25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25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25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25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25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25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25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25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25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25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25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25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25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25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25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25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25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25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25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25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25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25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25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25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25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25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25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25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25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25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25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25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25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25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25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25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25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25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25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25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25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25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25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25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25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25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25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25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25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25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25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25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25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25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25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25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25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25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25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25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25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25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25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25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25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25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25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25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25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25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25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25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25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25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25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25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25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25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25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25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25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25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25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25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25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25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25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25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25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25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25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25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25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25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25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25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25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25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25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25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25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25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25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25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25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25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25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25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25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25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25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25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25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25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25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25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25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25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25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25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25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25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25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25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25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25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25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25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25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25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25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25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25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25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25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25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25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25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25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25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25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25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25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25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25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25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25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25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25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25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25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25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25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25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25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25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25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25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25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25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25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25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25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25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25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25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25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25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25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25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25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25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25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25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25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25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25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25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25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25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25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25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25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25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25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25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25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25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25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25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25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25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25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25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25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25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25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25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25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25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25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25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25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25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25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25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25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25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25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25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25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25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25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25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25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25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25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25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25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25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25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25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25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25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25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25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25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25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25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25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25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25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25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25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25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25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25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25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25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25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25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25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25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25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25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25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25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25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25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25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25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25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25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25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25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25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25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25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25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25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25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25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25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25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25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25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25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25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25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25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25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25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25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25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25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25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25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25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25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25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25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25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25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25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25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25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25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25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25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25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25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25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25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25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25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25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25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25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25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25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25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25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25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25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25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25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25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25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25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25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25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25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25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25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25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25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25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25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25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25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25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25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25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25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25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25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25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25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25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25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25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25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25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25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25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25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25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25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25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25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25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25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25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25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25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25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25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25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25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25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25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25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25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25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25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25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25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25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25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25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25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25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25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25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25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25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25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25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25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25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25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25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25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25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25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25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25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25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25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25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25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25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25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25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25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25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25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25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25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25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25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25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25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25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25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25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25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25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25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25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25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25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25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25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25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25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25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25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25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25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25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25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25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25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25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25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25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25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25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25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25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25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25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25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25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25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25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25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25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25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25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25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25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25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25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25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25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25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25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25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25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25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25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25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25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25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25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25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25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25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25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25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25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25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25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25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25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25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25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25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25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25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25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25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25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25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25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25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25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25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25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25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25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25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25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25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25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25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25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25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25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25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25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25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25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25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25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25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25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25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25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25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25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25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25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25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25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25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25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25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25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25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25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25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25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25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25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25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25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25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25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25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25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25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25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25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25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25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25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25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25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25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25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25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25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25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25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25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25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25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25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25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25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25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25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25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25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25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25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25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25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25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25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25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25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25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25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25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25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25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25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25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25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25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25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25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25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25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25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25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25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25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25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25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25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25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25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25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25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25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25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25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25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25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25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25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25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25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25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25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25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25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25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25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25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25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25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25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25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25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25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25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25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25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25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25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25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25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25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25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25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25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25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25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25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25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25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25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25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25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25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25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25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25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25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25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25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25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25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25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25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25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25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25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25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25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25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25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25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25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25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25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25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25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25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25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25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25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25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25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25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25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25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25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25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25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25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25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25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25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25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25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25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25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25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25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25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25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25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25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25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25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25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25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25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25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25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25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25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25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25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25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25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25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25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25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25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25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25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25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25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25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25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25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25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25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25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25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25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25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25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25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25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25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25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25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25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25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25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25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25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25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25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25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25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25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25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25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25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25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25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25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25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25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25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25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25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25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25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25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25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25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25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25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25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25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25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25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25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25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25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25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25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25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25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25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25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25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25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25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25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25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25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25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25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25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25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25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25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25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25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25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25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25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25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25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25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25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25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25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25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25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25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25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25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25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25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25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25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25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25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25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25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25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25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25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25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25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25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25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25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25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25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25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25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25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25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25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25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25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25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25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25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25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25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25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25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25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25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25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25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25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25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25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25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25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25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25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25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25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25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25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25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25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25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25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25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25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25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25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25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25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25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25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25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25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25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25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25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25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25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25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25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25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25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25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25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25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25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25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25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25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25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25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25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25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25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25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25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25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25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25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25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25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25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25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25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25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25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25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25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25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25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25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25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25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25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25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25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25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25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25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25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25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25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25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25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25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25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25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25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25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25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25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25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25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25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25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25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25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25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25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25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25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25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25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25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25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25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25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25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25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25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25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25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25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25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25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25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25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25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25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25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25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25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25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25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25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25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25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25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25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25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25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25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25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25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25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25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25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25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25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25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25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25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25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25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25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25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25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25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25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25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25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25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25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25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25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25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25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25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25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25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25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25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25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25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25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25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25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25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25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25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25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25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25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25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25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25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25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25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25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25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25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25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25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25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25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25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25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25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25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25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25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25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25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25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25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25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25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25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25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25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25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25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25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25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25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25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25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25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25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25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25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25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25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25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25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25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25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25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25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25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25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25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25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25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25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25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25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25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25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25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25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25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25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25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25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25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25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25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25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25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25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25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25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25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25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25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25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25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25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25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25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25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25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25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25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25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25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25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25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25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25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25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25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25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25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25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25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25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25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25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25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25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25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25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25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25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25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25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25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25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25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25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25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25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25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25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25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25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25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25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25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25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25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25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25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25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25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25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25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25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25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25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25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25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25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25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25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25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25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25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25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25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25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25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25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25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25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25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25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25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25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25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25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25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25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25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25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25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25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25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25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25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25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25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25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25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25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25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25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25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25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25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25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25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25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25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25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25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25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25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25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25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25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25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25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25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25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25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25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25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25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25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25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25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25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25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25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25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25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25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25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25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25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25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25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25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25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25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25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25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25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25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25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25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25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25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25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25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25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25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25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25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25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25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25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25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25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25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25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25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25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25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25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25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25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25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25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25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25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25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25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25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25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25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25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25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25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25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25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25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25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25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25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25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25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25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25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25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25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25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25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25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25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25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25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25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25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25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25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25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25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25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25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25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25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25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25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25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25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25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25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25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25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25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25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25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25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25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25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25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25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25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25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25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25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25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25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25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25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25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25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25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25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25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25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25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25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25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25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25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25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25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25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25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25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25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25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25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25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25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25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25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25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25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25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25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25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25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25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25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25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25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25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25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25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25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25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25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25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25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25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25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25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25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25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25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25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25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25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25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25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25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25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25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25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25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25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25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25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25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25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25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25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25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25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25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25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25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25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25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25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25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25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25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25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25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25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25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25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25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25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25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25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25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25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25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25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25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25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25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25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25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25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25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25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25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25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25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25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25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25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25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25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25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25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25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25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25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25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25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25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25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25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25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25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25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25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25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25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25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25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25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25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25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25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25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25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25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25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25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25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25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25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25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25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25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25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25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25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25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25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25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25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25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25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25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25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25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25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25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25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25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25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25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25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25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25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25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25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25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25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25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25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25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25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25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25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25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25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25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25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25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25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25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25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25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25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25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25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25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25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25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25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25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25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25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25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25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25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25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25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25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25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25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25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25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25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25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25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25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25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25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25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25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25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25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25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25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25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25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25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25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25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25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25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25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25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25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25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25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25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25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25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25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25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25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25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25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25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25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25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25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25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25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25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25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25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25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25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25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25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25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25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25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25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25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25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25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25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25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25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25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25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25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25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25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25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25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25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25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25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25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25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25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25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25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25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25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25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25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25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25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25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25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25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25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25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25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25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25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25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25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25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25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25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25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25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25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25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25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25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25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25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25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25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25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25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25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25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25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25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25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25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25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25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25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25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25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25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25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25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25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25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25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25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25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25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25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25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25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25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25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25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25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25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25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25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25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25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25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25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25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25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25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25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25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25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25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25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25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25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25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25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25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25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25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25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25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25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25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25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25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25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25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25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25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25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25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25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25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25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25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25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25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25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25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25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25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25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25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25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25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25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25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25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25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25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25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25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25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25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25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25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25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25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25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25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25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25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25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25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25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25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25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25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25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25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25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25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25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25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25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25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25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25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25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25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25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25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25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25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25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25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25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25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25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25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25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25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25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25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25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25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25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25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25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25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25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25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25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25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25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25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25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25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25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25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25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25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25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25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25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25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25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25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25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25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25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25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25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25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25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25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25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25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25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25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25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25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25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25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25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25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25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25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25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25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25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25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25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25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25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25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25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25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25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25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25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25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25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25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25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25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25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25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25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25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25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25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25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25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25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25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25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25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25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25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25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25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25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25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25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25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25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25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25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25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25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25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25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25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25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25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25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25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25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25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25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25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25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25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25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25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25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25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25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25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25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25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25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25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25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25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25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25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25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25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25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25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25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25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25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25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25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25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25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25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25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25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25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25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25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25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25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25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25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25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25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25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25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25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25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25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25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25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25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25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25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25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25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25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25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25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25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25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25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25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25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25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25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25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25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25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25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25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25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25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25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25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25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25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25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25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25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25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25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25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25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25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25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25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25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25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25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25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25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25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25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25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25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25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25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25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25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25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25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25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25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25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25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25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25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25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25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25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25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25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25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25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25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25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25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25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25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25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25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25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25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25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25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25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25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25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25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25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25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25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25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25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25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25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25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25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25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25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25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25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25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25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25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25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25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25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25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25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25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25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25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25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25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25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25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25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25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25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25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25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25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25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25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25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25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25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25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25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25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25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25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25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25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25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25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25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25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25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25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25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25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25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25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25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25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25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25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25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25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25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25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25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25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25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25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25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25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25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25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25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25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25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25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25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25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25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25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25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25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25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25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25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25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25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25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25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25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25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25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25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25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25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25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25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25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25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25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25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25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25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25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25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25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25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25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25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25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25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25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25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25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25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25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25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25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25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25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25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25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25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25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25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25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25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25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25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25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25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25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25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25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25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25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25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25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25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25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25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25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25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25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25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25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25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25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25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25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25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25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25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25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25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25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25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25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25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25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25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25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25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25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25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25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25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25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25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25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25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25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25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25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25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25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25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25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25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25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25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25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25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25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25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25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25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25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25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25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25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25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25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25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25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25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25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25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25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25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25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25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25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25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25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25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25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25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25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25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25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25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25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25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25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25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25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25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25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25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25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25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25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25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25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25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25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25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25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25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25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25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25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25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25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25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25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25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25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25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25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25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25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25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25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25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25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25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25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25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25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25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25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25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25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25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25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25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25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25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25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25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25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25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25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25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25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25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25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25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25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25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25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25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25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25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25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25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25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25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25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25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25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25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25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25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25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25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25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25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25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25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25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25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25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25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25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25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25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25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25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25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25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25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25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25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25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25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25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25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25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25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25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25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25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25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25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25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25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25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25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25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25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25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25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25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25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25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25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25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25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25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25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25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25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25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25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25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25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25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25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25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25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25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25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25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25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25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25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25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25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25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25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25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25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25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25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25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25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25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25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25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25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25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25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25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25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25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25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25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25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25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25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25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25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25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25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25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25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25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25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25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25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25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25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25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25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25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25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25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25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25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25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25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25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25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25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25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25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25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25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25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25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25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25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25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25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25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25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25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25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25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25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25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25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25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25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25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25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25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25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25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25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25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25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25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25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25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25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25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25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25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25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25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25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25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25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25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25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25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25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25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25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25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25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25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25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25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25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25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25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25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25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25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25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25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25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25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25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25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25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25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25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25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25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25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25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25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25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25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25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25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25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25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25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25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25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25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25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25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25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25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25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25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25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25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25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25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25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25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25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25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25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25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25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25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25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25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25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25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25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25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25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25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25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25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25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25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25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25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25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25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25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25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25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25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25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25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25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25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25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25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25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25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25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25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25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25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25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25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25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25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25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25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25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25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25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25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25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25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25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25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25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25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25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25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25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25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25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25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25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25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25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25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25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25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25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25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25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25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25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25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25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25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25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25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25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25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25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25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25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25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25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25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25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25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25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25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25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25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25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25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25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25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25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25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25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25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25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25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25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25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25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25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25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25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25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25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25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25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25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25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25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25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25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25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25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25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25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25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25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25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25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25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25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25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25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25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25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25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25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25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25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25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25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25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25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25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25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25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25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25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25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25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25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25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25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25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25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25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25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25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25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25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25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25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25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25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25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25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25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25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25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25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25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25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25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25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25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25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25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25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25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25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25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25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25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25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25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25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25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25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25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25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25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25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25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25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25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25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25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25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25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25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25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25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25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25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25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25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25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25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25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25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25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25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25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25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25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25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25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25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25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25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25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25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25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25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25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25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25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25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25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25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25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25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25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25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25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25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25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25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25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25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25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25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25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25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25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25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25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25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25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25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25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25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25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25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25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25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25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25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25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25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25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25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25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25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25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25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25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25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25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25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25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25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25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25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25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25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25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25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25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25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25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25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25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25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25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25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25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25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25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25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25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25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25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25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25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25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25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25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25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25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25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25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25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25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25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25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25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25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25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25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25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25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25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25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25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25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25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25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25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25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25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25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25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25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25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25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25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25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25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25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25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25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25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25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25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25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25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25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25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25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25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25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25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25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25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25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25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25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25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25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25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25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25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25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25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25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25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25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25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25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25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25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25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25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25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25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25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25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25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25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25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25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25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25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25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25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25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25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25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25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25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25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25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25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25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25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25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25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25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25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25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25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25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25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25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25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25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25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25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25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25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25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25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25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25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25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25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25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25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25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25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25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25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25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25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25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25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25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25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25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25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25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25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25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25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25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25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25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25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25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25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25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25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25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25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25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25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25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25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25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25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25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25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25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25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25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25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25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25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25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25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25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25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25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25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25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25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25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25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25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25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25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25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25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25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25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25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25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25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25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25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25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25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25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25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25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25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25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25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25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25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25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25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25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25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25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25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25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25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25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25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25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25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25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25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25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25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25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25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25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25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25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25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25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25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25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25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25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25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25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25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25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25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25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25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25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25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25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25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25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25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25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25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25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25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25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25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25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25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25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25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25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25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25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25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25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25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25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25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25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25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25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25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25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25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25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25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25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25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25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25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25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25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25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25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25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25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25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25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25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25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25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25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25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25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25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25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25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25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25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25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25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25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25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25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25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25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25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25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25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25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25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25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25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25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25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25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25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25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25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25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25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25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25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25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25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25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25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25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25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25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25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25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25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25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25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25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25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25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25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25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25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25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25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25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25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25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25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25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25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25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25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25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25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25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25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25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25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25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25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25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25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25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25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25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25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25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25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25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25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25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25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25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25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25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25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25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25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25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25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25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25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25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25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25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25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25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25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25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25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25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25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25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25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25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25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25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25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25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25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25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25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25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25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25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25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25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25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25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25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25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25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25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25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25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25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25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25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25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25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25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25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25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25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25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25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25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25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25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25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25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25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25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25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25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25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25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25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25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25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25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25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25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25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25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25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25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25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25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25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25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25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25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25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25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25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25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25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25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25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25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25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25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25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25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25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25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25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25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25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25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25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25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25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25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25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25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25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25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25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25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25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25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25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25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25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25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25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25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25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25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25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25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25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25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25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25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25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25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25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25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25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25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25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25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25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25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25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25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25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25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25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25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25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25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25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25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25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25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25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25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25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25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25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25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25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25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25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25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25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25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25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25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25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25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25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25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25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25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25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25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25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25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25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25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25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25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25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25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25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25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25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25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25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25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25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25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25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25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25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25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25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25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25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25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25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25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25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25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25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25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25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25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25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25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25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25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25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25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25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25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25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25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25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25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25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25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25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25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25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25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25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25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25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25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25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25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25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25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25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25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25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25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25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25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25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25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25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25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25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25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25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25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25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25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25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25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25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25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25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25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25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25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25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25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25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25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25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25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25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25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25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25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25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25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25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25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25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25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25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25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25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25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25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25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25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25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25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25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25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25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25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25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25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25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25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25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25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25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25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25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25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25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25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25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25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25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25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25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25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25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25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25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25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25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25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25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25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25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25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25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25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25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25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25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25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25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25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25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25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25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25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25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25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25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25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25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25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25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25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25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25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25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25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25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25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25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25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25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25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25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25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25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25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25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25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25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25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25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25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25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25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25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25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25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25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25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25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25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25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25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25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25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25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25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25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25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25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25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25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25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25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25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25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25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25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25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25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25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25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25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25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25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25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25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25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25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25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25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25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25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25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25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25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25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25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25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25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25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25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25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25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25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25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25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25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25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25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25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25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25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25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25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25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25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25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25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25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25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25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25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25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25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25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25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25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25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25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25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25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25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25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25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25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25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25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25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25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25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25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25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25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25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25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25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25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25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25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25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25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25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25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25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25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25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25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25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25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25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25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25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25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25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25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25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25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25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25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25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25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25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25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25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25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25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25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25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25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25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25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25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25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25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25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25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25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25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25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25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25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25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25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25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25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25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25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25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25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25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25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25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25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25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25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25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25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25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25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25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25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25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25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25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25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25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25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25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25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25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25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25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25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25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25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25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25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25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25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25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25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25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25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25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25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25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25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25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25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25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25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25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25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25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25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25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25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25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25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25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25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25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25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25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25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25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25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25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25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25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25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25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25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25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25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25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25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25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25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25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25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25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25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25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25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25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25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25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25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25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25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25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25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25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25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25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25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25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25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25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25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25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25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25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25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25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25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25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25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25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25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25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25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25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25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25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25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25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25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25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25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25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25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25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25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25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25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25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25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25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25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25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25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25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25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25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25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25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25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25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25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25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25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25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25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25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25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25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25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25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25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25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25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25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25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25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25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25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25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25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25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25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25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25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25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25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25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25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25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25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25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25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25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25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25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25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25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25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25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25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25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25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25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25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25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25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25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25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25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25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25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25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25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25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25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25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25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25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25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25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25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25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25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25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25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25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25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25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25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25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25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25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25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25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25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25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25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25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25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25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25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25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25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25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25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25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25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25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25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25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25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25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25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25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25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25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25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25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25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25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25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25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25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25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25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25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25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25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25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25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25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25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25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25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25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25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25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25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25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25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25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25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25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25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25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25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25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25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25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25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25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25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25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25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25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25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25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25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25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25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25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25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25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25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25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25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25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25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25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25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25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25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25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25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25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25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25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25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25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25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25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25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25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25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25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25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25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25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25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25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25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25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25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25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25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25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25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25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25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25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25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25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25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25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25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25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25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25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25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25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25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25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25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25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25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25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25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25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25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25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25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25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25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25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25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25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25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25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25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25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25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25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25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25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25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25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25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25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25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25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25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25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25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25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25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25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25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25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25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25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25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25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25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25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25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25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25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25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25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25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25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25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25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25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25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25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25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25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25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25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25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25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25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25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25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25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25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25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25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25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25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25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25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25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25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25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25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25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25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25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25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25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25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25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25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25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25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25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25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25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25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25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25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25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25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25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25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25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25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25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25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25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25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25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25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25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25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25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25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25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25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25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25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25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25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25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25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25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25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25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25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25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25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25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25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25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25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25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25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25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25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25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25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25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25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25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25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25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25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25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25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25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25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25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25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25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25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25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25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25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25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25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25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25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25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25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25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25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25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25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25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25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25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25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25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25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25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25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25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25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25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25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25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25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25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25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25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25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25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25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25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25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25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25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25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25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25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25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25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25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25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25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25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25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25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25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25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25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25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25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25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25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25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25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25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25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25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25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25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25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25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25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25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25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25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25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25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25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25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25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25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25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25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25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25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25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25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25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25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25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25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25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25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25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25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25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25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25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25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25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25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25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25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25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25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25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25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25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25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25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25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25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25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25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25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25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25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25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25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25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25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25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25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25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25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25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25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25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25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25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25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25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25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25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25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25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25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25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25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25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25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25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25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25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25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25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25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25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25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25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25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25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25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25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25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25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25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25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25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25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25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25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25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25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25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25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25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25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25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25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25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25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25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25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25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25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25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25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25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25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25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25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25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25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25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25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25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25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25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25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25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25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25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25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25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25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25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25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25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25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25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25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25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25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25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25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25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25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25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25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25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25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25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25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25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25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25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25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25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25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25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25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25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25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25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25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25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25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25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25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25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25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25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25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25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25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25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25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25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25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25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25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25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25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25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25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25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25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25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25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25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25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25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25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25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25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25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25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25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25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25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25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25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25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25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25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25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25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25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25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25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25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25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25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25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25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25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25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25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25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25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25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25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25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25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25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25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25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25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25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25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25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25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25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25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25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25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25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25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25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25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25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25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25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25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25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25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25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25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25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25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25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25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25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25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25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25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25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25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25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25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25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25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25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25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25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25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25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25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25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25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25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25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25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25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25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25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25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25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25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25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25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25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25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25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25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25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25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25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25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25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25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25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25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25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25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25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25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25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25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25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25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25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25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25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25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25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25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25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25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25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25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25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25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25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25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25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25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25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25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25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25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25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25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25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25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25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25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25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25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25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25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25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25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25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25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25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25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25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25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25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25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25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25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25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25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25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25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25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25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25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25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25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25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25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25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25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25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25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25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25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25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25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25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25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25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25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25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25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25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25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25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25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25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25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25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25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25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25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25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25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25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25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25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25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25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25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25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25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25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25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25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25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25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25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25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25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25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25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25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25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25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25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25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25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25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25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25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25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25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25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25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25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25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25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25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25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25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25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25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25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25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25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25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25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25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25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25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25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25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25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25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25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25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25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25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25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25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25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25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25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25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25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25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25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25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25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25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25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25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25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25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25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25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25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25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25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25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25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25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25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25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25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25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25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25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25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25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25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25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25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25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25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25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25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25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25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25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25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25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25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25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25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25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25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25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25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25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25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25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25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25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25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25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25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25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25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25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25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25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25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25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25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25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25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25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25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25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25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25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25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25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25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25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25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25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25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25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25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25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25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25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25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25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25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25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25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25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25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25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25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25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25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25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25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25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25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25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25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25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25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25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25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25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25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25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25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25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25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25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25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25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25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25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25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25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25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25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25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25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25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25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25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25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25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25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25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25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25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25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25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25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25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25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25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25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25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25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25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25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25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25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25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25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25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25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25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25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25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25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25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25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25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25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25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25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25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25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25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25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25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25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25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25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25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25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25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25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25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25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25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25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25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25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25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25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25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25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25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25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25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25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25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25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25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25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25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25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25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25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25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25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25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25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25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25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25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25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25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25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25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25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25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25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25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25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25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25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25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25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25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25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25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25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25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25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25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25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25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25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25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25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25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25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25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25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25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25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25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25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25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25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25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25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25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25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25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25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25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25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25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25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25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25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25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25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25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25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25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25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25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25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25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25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25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25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25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25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25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25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25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25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25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25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25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25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25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25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25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25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25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25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25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25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25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25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25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25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25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25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25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25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25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25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25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25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25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25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25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25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25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25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25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25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25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25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25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25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25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25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25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25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25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25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25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25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25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25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25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25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25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25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25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25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25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25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25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25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25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25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25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25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25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25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25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25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25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25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25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25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25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25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25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25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25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25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25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25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25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25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25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25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25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25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25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25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25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25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25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25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25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25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25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25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25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25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25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25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25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25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25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25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25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25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25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25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25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25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25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25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25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25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25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25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25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25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25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25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25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25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25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25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25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25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25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25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25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25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25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25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25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25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25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25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25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25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25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25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25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25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25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25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25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25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25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25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25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25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25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25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25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25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25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25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25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25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25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25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25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25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25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25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25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25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25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25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25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25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25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25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25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25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25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25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25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25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25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25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25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25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25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25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25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25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25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25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25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25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25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25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25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25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25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25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25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25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25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25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25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25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25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25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25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25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25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25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25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25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25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25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25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25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25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25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25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25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25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25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25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25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25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25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25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25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25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25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25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25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25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25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25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25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25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25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25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25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25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25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25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25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25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25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25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25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25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25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25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25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25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25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25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25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25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25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25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25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25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25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25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25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25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25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25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25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25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25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25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25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25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25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25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25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25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25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25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25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25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25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25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25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25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25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25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25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25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25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25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25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25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25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25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25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25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25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25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25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25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25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25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25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25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25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25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25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25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25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25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25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25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25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25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25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25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25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25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25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25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25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25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25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25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25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25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25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25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25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25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25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25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25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25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25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25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25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25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25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25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25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25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25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25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25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25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25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25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25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25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25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25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25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25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25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25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25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25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25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25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25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25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25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25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25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25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25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25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25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25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25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25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25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25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25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25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25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25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25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25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25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25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25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25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25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25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25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25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25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25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25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25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25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25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25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25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25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25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25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25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25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25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25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25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25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25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25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25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25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25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25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25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25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25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25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25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25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25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25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25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25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25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25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25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25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25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25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25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25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25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25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25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25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25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25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25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25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25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25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25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25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25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25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25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25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25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25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25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25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25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25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25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25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25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25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25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25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25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25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25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25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25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25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25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25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25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25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25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25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25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25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25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25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25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25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25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25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25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25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25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25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25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25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25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25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25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25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25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25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25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25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25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25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25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25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25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25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25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25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25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25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25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25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25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25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25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25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25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25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25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25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25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25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25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25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25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25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25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25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25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25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25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25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25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25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25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25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25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25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25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25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25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25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25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25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25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25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25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25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25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25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25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25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25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25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25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25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25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25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25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25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25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25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25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25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25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25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25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25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25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25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25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25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25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25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25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25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25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25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25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25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25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25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25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25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25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25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25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25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25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25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25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25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25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25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25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25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25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25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25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25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25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25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25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25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25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25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25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25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25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25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25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25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25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25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25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25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25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25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25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25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25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25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25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25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25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25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25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25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25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25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25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25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25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25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25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25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25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25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25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25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25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25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25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25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25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25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25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25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25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25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25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25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25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25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25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25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25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25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25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25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25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25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25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25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25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25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25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25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25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25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25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25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25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25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25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25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25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25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25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25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25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25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25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25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25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25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25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25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25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25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25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25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25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25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25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25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25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25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25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25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25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25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25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25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25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25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25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25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25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25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25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25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25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25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25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25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25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25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25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25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25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25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25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25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25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25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25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25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25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25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25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25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25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25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25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25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25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25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25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25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25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25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25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25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25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25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25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25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25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25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25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25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25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25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25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25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25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25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25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25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25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25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25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25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25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25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25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25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25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25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25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25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25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25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25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25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25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25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25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25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25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25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25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25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25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25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25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25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25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25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25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25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25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25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25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25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25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25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25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25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25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25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25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25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25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25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25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25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25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25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25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25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25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25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25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25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25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25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25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25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25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25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25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25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25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25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25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25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25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25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25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25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25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25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25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25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25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25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25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25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25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25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25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25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25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25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25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25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25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25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25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25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25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25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25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25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25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25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25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25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25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25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25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25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25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25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25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25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25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25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25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25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25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25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25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25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25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25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25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25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25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25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25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25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25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25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25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25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25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25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25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25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25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25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25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25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25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25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25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25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25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25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25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25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25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25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25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25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25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25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25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25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25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25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25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25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25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25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25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25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25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25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25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25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25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25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25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25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25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25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25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25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25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25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25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25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25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25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25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25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25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25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25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25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25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25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25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25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25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25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25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25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25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25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25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25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25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25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25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25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25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25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25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25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25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25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25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25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25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25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25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25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25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25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25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25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25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25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25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25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25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25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25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25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25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25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25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25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25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25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25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25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25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25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25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25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25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25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25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25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25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25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25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25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25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25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25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25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25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25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25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25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25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25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25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25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25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25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25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25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25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25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25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25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25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25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25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25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25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25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25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25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25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25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25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25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25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25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25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25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25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25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25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25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25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25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25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25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25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25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25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25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25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25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25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25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25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25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25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25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25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25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25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25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25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25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25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25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25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25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25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25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25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25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25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25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25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25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25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25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25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25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25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25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25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25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25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25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25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25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25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25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25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25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25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25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25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25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25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25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25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25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25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25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25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25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25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25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25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25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25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25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25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25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25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25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25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25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25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25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25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25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25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25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25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25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25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25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25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25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25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25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25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25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25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25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25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25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25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25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25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25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25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25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25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25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25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25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25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25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25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25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25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25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25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25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25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25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25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25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25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25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25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25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25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25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25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25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25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25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25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25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25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25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25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25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25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25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25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25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25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25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25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25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25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25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25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25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25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25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25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25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25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25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25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25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25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25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25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25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25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25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25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25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25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25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25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25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25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25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25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25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25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25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25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25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25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25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25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25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25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25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25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25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25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25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25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25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25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25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25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25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25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25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25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25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25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25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25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25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25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25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25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25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25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25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25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25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25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25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25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25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25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25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25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25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25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25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25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25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25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25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25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25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25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25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25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25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25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25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25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25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25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25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25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25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25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25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25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25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25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25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25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25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25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25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25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25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25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25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25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25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25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25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25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25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25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25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25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25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25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25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25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25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25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25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25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25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25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25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25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25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25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25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25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25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25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25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25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25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25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25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25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25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25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25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25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25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25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25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25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25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25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25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25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25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25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25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25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25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25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25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25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25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25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25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25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25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25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25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25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25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25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25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25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25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25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25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25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25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25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25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25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25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25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25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25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25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25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25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25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25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25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25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25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25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25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25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25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25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25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25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25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25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25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25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25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25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25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25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25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25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25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25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25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25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25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25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25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25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25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25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25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25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25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25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25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25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25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25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25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25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25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25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25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25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25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25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25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25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25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25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25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25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25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25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25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25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25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25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25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25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25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25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25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25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25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25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25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25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25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25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25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25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25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25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25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25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25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25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25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25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25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25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25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25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25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25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25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25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25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25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25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25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25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25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25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25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25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25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25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25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25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25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25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25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25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25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25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25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25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25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25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25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25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25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25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25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25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25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25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25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25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25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25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25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25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25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25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25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25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25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25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25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25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25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25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25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25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25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25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25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25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25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25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25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25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25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25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25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25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25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25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25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25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25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25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25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25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25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25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25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25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25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25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25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25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25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25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25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25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25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25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25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25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25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25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25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25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25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25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25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25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25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25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25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25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25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25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25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25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25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25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25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25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25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25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25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25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25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25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25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25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25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25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25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25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25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25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25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25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25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25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25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25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25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25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25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25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25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25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25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25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25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25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25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25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25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25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25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25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25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25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25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25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25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25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25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25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25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25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25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25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25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25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25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25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25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25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25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25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25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25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25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25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25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25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25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25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25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25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25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25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25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25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25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25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25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25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25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25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25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25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25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25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25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25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25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25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25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25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25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25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25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25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25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25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25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25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25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25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25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25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25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25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25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25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25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25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25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25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25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25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25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25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25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25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25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25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25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25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25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25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25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25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25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25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25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25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25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25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25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25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25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25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25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25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25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25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25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25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25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25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25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25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25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25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25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25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25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25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25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25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25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25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25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25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25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25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25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25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25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25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25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25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25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25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25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25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25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25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25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25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25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25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25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25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25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25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25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25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25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25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25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25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25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25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25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25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25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25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25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25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25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25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25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25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25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25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25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25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25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25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25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25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25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25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25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25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25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25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25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25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25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25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25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25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25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25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25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25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25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25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25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25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25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25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25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25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25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25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25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25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25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25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25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25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25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25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25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25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25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25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25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25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25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25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25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25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25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25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25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25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25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25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25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25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25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25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25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25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25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25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25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25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25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25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25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25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25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25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25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25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25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25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25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25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25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25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25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25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25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25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25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25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25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25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25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25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25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25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25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25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25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25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25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25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25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25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25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25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25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25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25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25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25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25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25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25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25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25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25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25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25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25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25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25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25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25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25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25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25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25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25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25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25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25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25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25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25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25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25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25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25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25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25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25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25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25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25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25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25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25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25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25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25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25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25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25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25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25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25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25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25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25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25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25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25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25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25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25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25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25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25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25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25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25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25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25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25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25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25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25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25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25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25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25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25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25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25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25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25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25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25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25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25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25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25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25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25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25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25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25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25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25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25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25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25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25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25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25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25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25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25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25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25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25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25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25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25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25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25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25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25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25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25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25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25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25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25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25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25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25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25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25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25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25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25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25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25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25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25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25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25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25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25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25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25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25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25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25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25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25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25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25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25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25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25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25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25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25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25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25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25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25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25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25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25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25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25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25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25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25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25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25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25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25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25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25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25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25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25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25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25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25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25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25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25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25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25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25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25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25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25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25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25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25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25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25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25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25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25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25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25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25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25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25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25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25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25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25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25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25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25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25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25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25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25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25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25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25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25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25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25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25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25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25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25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25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25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25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25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25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25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25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25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25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25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25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25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25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25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25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25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25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25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25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25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25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25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25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25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25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25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25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25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25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25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25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25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25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25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25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25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25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25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25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25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25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25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25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25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25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25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25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25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25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25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25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25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25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25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25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25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25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25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25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25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25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25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25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25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25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25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25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25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25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25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25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25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25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25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25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25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25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25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25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25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25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25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25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25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25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25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25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25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25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25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25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25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25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25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25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25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25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25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25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25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25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25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25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25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25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25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25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25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25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25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25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25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25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25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25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25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25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25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25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25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25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25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25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25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25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25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25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25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25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25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25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25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25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25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25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25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25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25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25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25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25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25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25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25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25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25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25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25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25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25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25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25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25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25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25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25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25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25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25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25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25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25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25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25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25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25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25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25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25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25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25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25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25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25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25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25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25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25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25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25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25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25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25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25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25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25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25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25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25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25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25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25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25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25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25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25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25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25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25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25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25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25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25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25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25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25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25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25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25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25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25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25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25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25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25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25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25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25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25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25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25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25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25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25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25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25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25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25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25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25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25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25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25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25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25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25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25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25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25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25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25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25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25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25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25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25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25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25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25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25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25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25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25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25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25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25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25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25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25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25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25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25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25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25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25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25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25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25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25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25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25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25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25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25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25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25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25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25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25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25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25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25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25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25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25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25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25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25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25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25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25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25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25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25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25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25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25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25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25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25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25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25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25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25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25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25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25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25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25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25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25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25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25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25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25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25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25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25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25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25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25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25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25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25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25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25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25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25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25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25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25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25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25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25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25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25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25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25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25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25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25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25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25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25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25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25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25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25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25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25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25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25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25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25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25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25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25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25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25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25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25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25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25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25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25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25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25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25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25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25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25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25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25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25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25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25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25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25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25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25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25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25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25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25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25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25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25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25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25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25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25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25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25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25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25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25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25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25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25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25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25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25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25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25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25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25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25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25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25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25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25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25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25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25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25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25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25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25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25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25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25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25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25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25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25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25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25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25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25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25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25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25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25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25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25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25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25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25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25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25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25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25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25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25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25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25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25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25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25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25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25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25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25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25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25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25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25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25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25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25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25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25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25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25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25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25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25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25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25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25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25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25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25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25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25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25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25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25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25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25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25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25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25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25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25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25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25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25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25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25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25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25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25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25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25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25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25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25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25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25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25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25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25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25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25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25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25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25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25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25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25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25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25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25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25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25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25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25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25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25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25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25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25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25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25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25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25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25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25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25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25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25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25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25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25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25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25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25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25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25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25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25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25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25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25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25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25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25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25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25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25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25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25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25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25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25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25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25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25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25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25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25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25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25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25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25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25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25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25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25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25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25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25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25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25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25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25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25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25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25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25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25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25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25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25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25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25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25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25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25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25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25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25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25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25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25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25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25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25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25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25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25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25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25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25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25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25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25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25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25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25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25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25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25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25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25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25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25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25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25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25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25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25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25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25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25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25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25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25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25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25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25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25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25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25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25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25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25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25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25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25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25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25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25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25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25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25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25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25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25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25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25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25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25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25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25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25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25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25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25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25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25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25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25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25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25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25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25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25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25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25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25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25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25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25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25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25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25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25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25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25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25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25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25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25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25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25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25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25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25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25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25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25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25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25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25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25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25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25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25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25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25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25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25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25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25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25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25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25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25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25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25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25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25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25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25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25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25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25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25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25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25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25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25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25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25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25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25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25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25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25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25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25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25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25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25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25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25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25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25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25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25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25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25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25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25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25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25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25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25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25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25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25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25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25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25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25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25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25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25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25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25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25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25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25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25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25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25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25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25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25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25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25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25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25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25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25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25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25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25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25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25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25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25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25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25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25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25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25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25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25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25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25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25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25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25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25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25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25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25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25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25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25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25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25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25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25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25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25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25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25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25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25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25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25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25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25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25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25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25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25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25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25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25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25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25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25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25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25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25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25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25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25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25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25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25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25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25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25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25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25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25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25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25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25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25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25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25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25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25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25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25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25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25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25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25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25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25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25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25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25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25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25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25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25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25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25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25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25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25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25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25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25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25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25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25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25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25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25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25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25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25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25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25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25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25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25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25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25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25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25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25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25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25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25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25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25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25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25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25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25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25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25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25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25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25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25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25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25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25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25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25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25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25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25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25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25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25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25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25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25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25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25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25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25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25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25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25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25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25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25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25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25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25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25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25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25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25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25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25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25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25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25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25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25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25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25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25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25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25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25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25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25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25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25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25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25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25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25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25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25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25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25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25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25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25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25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25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25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25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25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25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25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25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25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25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25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25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25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25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25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25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25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25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25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25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25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25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25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25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25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25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25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25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25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25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25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25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25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25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25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25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25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25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25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25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25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25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25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25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25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25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25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25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25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25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25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25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25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25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25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25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25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25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25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25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25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25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25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25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25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25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25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25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25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25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25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25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25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25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25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25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25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25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25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25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25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25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25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25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25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25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25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25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25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25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25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25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25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25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25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25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25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25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25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25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25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25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25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25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25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25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25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25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25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25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25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25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25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25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25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25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25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25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25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25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25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25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25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25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25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25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25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25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25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25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25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25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25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25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25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25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25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25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25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25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25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25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25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25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25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25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25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25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25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25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25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25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25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25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25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25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25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25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25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25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25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25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25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25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25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25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25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25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25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25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25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25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25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25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25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25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25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25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25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25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25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25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25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25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25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25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25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25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25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25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25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25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25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25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25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25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25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25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25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25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25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25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25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25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25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25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25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25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25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25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25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25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25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25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25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25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25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25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25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25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25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25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25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25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25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25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25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25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25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25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25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25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25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25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25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25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25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25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25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25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25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25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25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25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25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25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25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25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25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25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25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25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25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25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25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25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25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25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25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25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25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25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25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25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25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25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25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25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25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25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25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25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25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25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25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25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25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25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25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25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25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25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25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25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25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25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25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25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25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25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25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25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25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25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25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25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25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25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25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25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25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25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25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25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25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25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25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25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25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25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25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25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25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25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25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25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25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25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25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25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25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25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25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25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25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25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25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25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25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25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25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25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25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25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25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25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25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25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25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25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25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25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25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25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25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25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25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25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25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25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25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25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25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25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25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25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25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25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25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25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25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25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25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25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25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25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25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25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25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25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25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25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25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25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25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25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25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25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25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25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25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25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25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25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25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25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25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25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25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25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25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25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25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25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25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25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25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25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25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25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25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25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25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25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25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25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25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25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25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25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25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25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25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25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25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25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25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25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25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25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25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25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25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25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25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25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25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25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25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25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25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25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25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25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25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25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25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25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25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25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25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25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25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25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25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25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25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25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25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25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25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25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25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25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25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25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25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25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25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25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25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25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25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25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25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25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25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25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25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25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25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25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25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25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25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25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25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25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25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25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25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25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25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25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25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25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25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25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25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25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25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25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25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25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25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25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25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25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25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25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25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25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25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25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25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25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25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25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25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25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25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25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25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25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25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25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25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25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25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25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25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25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25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25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25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25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25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25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25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25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25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25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25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25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25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25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25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25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25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25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25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25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25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25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25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25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25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25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25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25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25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25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25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25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25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25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25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25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25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25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25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25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25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25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25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25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25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25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25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25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25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25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25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25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25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25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25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25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25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25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25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25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25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25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25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25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25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25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25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25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25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25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25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25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25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25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25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25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25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25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25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25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25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25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25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25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25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25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25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25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25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25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25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25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25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25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25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25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25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25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25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25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25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25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25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25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25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25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25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25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25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25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25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25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25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25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25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25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25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25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25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25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25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25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25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25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25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25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25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25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25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25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25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25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25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25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25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25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25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25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25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25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25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25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25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25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25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25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25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25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25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25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25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25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25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25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25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25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25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25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25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25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25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25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25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25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25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25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25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25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25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25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25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25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25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25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25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25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25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25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25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25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25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25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25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25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25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25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25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25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25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25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25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25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25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25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25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25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25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25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25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25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25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25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25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25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25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25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25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25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25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25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25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25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25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25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25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25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25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25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25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25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25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25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25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25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25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25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25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25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25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25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25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25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25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25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25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25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25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25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25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25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25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25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25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25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25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25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25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25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25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25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25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25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25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25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25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25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25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25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25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25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25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25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25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25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25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25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25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25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25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25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25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25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25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25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25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25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25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25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25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25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25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25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25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25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25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25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25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25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25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25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25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25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25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25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25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25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25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25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25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25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25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25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25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25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25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25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25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25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25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25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25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25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25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25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25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25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25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25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25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25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25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25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25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25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25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25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25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25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25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25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25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25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25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25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25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25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25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25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25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25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25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25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25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25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25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25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25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25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25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25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25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25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25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25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25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25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25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25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25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25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25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25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25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25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25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25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25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25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25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25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25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25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25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25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25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25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25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25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25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25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25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25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25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25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25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25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25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25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25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25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25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25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25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25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25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25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25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25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25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25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25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25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25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25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25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25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25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25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25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25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25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25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25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25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25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25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25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25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25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25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25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25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25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25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25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25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25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25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25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25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25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25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25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25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25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25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25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25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25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25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25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25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25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25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25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25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25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25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25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25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25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25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25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25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25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25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25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25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25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25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25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25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25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25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25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25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25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25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25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25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25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25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25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25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25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25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25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25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25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25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25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25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25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25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25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25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25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25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25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25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25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25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25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25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25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25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25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25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25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25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25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25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25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25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25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25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25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25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25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25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25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25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25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25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25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25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25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25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25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25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25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25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25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25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25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25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25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25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25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25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25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25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25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25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25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25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25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25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25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25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25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25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25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25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25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25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25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25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25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25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25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25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25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25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25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25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25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25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25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25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25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25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25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25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25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25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25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25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25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25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25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25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25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25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25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25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25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25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25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25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25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25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25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25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25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25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25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25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25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25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25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25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25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25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25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25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25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25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25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25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25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25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25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25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25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25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25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25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25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25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25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25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25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25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25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25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25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25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25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25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25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25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25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25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25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25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25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25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25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25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25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25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25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25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25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25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25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25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25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25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25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25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25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25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25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25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25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25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25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25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25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25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25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25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25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25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25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25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25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25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25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25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25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25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25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25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25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25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25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25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25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25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25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25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25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25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25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25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25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25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25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25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25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25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25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25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25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25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25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25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25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25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25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25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25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25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25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25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25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25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25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25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25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25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25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25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25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25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25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25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25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25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25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25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25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25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25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25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25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25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25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25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25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25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25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25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25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25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25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25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25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25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25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25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25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25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25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25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25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25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25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25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25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25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25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25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25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25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25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25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25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25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25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25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25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25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25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25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25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25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25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25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25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25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25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25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25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25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25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25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25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25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25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25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25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25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25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25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25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25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25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25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25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25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25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25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25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25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25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25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25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25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25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25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25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25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25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25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25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25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25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25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25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25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25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25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25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25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25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25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25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25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25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25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25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25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25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25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25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25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25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25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25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25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25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25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25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25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25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25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25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25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25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25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25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25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25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25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25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25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25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25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25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25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25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25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25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25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25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25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25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25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25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25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25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25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25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25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25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25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25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25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25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25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25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25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25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25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25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25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25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25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25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25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25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25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25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25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25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25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25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25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25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25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25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25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25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25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25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25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25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25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25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25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25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25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25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25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25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25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25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25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25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25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25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25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25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25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25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25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25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25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25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25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25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25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25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25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25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25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25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25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25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25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25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25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25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25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25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25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25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25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25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25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25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25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25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25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25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25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25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25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25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25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25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25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25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25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25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25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25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25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25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25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25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25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25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25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25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25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25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25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25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25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25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25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25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25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25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25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25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25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25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25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25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25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25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25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25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25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25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25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25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25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25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25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25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25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25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25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25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25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25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25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25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25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25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25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25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25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25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25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25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25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25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25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25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25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25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25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25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25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25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25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25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25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25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25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25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25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25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25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25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25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25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25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25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25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25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25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25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25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25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25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25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25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25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25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25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25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25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25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25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25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25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25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25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25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25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25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25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25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25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25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25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25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25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25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25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25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25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25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25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25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25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25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25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25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25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25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25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25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25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25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25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25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25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25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25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25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25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25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25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25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25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25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25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25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25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25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25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25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25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25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25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25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25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25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25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25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25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25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25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25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25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25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25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25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25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25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25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25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25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25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25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25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25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25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25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25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25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25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25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25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25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25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25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25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25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25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25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25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25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25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25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25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25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25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25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25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25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25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25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25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25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25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25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25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25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25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25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25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25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25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25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25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25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25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25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25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25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25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25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25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25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25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25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25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25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25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25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25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25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25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25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25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25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25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25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25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25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25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25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25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25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25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25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25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25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25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25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25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25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25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25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25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25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25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25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25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25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25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25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25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25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25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25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25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25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25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25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25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25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25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25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25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25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25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25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25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25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25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25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25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25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25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25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25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25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25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25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25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25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25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25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25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25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25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25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25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25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25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25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25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25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25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25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25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25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25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25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25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25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25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25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25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25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25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25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25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25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25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25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25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25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25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25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25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25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25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25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25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25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25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25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25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25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25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25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25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25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25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25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25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25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25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25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25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25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25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25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25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25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25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25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25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25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25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25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25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25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25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25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25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25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25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25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25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25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25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25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25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25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25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25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25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25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25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25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25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25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25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25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25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25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25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25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25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25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25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25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25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25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25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25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25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25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25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25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25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25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25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25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25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25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25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25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25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25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25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25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25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25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25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25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25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25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25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25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25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25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25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25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25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25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25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25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25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25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25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25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25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25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25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25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25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25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25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25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25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25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25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25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25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25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25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25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25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25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25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25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25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25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25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25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25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25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25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25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25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25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25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25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25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25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25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25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25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25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25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25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25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25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25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25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25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25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25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25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25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25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25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25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25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25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25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25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25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25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25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25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25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25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25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25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25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25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25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25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25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25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25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25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25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25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25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25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25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25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25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25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25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25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25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25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25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25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25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25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25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25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25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25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25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25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25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25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25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25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25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25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25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25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25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25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25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25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25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25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25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25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25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25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25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25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25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25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25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25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25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25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25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25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25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25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25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25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25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25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25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25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25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25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25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25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25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25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25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25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25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25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25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25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25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25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25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25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25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25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25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25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25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25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25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25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25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25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25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25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25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25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25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25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25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25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25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25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25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25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25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25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25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25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25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25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25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25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25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25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25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25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25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25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25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25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25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25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25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25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25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25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25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25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25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25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25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25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25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25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25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25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25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25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25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25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25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25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25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25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25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25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25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25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25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25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25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25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25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25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25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25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25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25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25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25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25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25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25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25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25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25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25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25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25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25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25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25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25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25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25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25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25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25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25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25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25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25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25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25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25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25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25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25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25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25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25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25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25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25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25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25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25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25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25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25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25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25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25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25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25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25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25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25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25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25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25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25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25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25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25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25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25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25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25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25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25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25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25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25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25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25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25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25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25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25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25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25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25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25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25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25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25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25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25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25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25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25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25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25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25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25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25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25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25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25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25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25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25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25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25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25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25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25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25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25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25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25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25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25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25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25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25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25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25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25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25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25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25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25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25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25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25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25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25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25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25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25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25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25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25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25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25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25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25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25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25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25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25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25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25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25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25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25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25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25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25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25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25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25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25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25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25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25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25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25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25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25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25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25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25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25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25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25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25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25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25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25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25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25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25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25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25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25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25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25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25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25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25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25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25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25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25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25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25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25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25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25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25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25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25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25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25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25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25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25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25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25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25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25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25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25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25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25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25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25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25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25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25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25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25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25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25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25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25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25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25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25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25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25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25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25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25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25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25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25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25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25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25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25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25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25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25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25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25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25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25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25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25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25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25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25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25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25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25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25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25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25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25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25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25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25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25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25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25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25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25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25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25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25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25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25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25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25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25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25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25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25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25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25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25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25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25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25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25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25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25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25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25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25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25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25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25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25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25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25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25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25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25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25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25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25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25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25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25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25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25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25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25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25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25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25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25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25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25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25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25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25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25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25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25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25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25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25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25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25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25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25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25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25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25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25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25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25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25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25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25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25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25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25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25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25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25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25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25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25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25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25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25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25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25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25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25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25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25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25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25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25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25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25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25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25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25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25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25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25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25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25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25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25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25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25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25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25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25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25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25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25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25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25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25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25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25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25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25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25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25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25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25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25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25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25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25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25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25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25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25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25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25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25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25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25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25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25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25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25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25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25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25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25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25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25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25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25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25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25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25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25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25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25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25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25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25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25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25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25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25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25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25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25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25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25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25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25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25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25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25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25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25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25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25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25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25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25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25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25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25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25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25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25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25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25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25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25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25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25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25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25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25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25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25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25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25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25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25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25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25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25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25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25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25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25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25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25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25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25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25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25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25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25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25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25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25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25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25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25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25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25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25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25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25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25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25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25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25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25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25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25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25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25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25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25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25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25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25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25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25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25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25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25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25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25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25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25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25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25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25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25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25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25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25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25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25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25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25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25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25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25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25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25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25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25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25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25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25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25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25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25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25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25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25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25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25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25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25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25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25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25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25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25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25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25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25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25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25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25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25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25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25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25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25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25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25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25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25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25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25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25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25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25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25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25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25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25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25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25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25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25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25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25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25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25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25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25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25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25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25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25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25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25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25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25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25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25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25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25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25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25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25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25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25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25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25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25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25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25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25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25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25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25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25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25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25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25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25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25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25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25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25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25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25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25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25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25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25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25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25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25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25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25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25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25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25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25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25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25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25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25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25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25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25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25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25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25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25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25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25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25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25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25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25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25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25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25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25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25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25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25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25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25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25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25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25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25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25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25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25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25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25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25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25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25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25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25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25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25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25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25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25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25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25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25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25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25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25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25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25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25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25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25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25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25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25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25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25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25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25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25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25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25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25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25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25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25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25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25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25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25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25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25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25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25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25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25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25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25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25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25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25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25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25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25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25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25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25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25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25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25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25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25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25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25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25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25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25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25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25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25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25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25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25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25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25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25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25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25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25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25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25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25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25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25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25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25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25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25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25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25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25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25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25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25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25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25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25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25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25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25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25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25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25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25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25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25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25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25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25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25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25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25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25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25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25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25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25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25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25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25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25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25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25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25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25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25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25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25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25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25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25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25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25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25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25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25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25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25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25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25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25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25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25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25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25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25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25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25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25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25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25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25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25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25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25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25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25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25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25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25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25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25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25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25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25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25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25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25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25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25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25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25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25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25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25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25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25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25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25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25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25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25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25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25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25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25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25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25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25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25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25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25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25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25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25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25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25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25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25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25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25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25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25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5546875" defaultRowHeight="15" x14ac:dyDescent="0.25"/>
  <cols>
    <col min="1" max="16384" width="8.85546875" style="1"/>
  </cols>
  <sheetData>
    <row r="1" spans="1:59" x14ac:dyDescent="0.25">
      <c r="AX1" s="69">
        <f>IFERROR(INDEX(Analitos!$E$4:$E$43,MATCH(selAnalito,Analitos!$A$4:$A$43,0)),"")</f>
        <v>1.0055555555555555</v>
      </c>
      <c r="AY1" s="69">
        <f>IFERROR(INDEX(Analitos!$F$4:$F$43,MATCH(selAnalito,Analitos!$A$4:$A$43,0)),"")</f>
        <v>0.1</v>
      </c>
      <c r="AZ1" s="69">
        <f>IFERROR(INDEX(Analitos!$G$4:$G$43,MATCH(selAnalito,Analitos!$A$4:$A$43,0)),"")</f>
        <v>3.8633333333333328</v>
      </c>
      <c r="BA1" s="69">
        <f>IFERROR(INDEX(Analitos!$H$4:$H$43,MATCH(selAnalito,Analitos!$A$4:$A$43,0)),"")</f>
        <v>0.18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0.67555555555555546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1.3355555555555556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3.269333333333333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4.4573333333333327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25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25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1.05</v>
      </c>
      <c r="G3" s="69">
        <f t="shared" ref="G3:G34" si="5">IF(OR($F3="",$AY$1=""),"",($F3-$AX$1)/$AY$1)</f>
        <v>0.44444444444444509</v>
      </c>
      <c r="H3" s="69">
        <f t="shared" ref="H3:H34" si="6">IF(AND($F3&lt;&gt;"",$D3=1),$F3,NA())</f>
        <v>1.05</v>
      </c>
      <c r="I3" s="69">
        <f t="shared" ref="I3:I34" si="7">IF(AND($F3&lt;&gt;"",$D3=1,$P3="OK"),$F3,NA())</f>
        <v>1.05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0.70555555555555549</v>
      </c>
      <c r="R3" s="69">
        <f t="shared" ref="R3:R34" si="13">IF(AND($D3=1,$AX$1&lt;&gt;""),$AX$1+(-2)*$AY$1,NA())</f>
        <v>0.80555555555555558</v>
      </c>
      <c r="S3" s="69">
        <f t="shared" ref="S3:S34" si="14">IF(AND($D3=1,$AX$1&lt;&gt;""),$AX$1+(-1)*$AY$1,NA())</f>
        <v>0.90555555555555556</v>
      </c>
      <c r="T3" s="69">
        <f t="shared" ref="T3:T34" si="15">IF(AND($D3=1,$AX$1&lt;&gt;""),$AX$1,NA())</f>
        <v>1.0055555555555555</v>
      </c>
      <c r="U3" s="69">
        <f t="shared" ref="U3:U34" si="16">IF(AND($D3=1,$AX$1&lt;&gt;""),$AX$1+(1)*$AY$1,NA())</f>
        <v>1.1055555555555556</v>
      </c>
      <c r="V3" s="69">
        <f t="shared" ref="V3:V34" si="17">IF(AND($D3=1,$AX$1&lt;&gt;""),$AX$1+(2)*$AY$1,NA())</f>
        <v>1.2055555555555555</v>
      </c>
      <c r="W3" s="69">
        <f t="shared" ref="W3:W34" si="18">IF(AND($D3=1,$AX$1&lt;&gt;""),$AX$1+(3)*$AY$1,NA())</f>
        <v>1.3055555555555556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3.85</v>
      </c>
      <c r="AC3" s="69">
        <f t="shared" ref="AC3:AC34" si="24">IF(OR($AB3="",$BA$1=""),"",($AB3-$AZ$1)/$BA$1)</f>
        <v>-7.407407407407085E-2</v>
      </c>
      <c r="AD3" s="69">
        <f t="shared" ref="AD3:AD34" si="25">IF(AND($AB3&lt;&gt;"",$D3=1),$AB3,NA())</f>
        <v>3.85</v>
      </c>
      <c r="AE3" s="69">
        <f t="shared" ref="AE3:AE34" si="26">IF(AND($AB3&lt;&gt;"",$D3=1,$AL3="OK"),$AB3,NA())</f>
        <v>3.85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3.3233333333333328</v>
      </c>
      <c r="AN3" s="69">
        <f t="shared" ref="AN3:AN34" si="32">IF(AND($D3=1,$AZ$1&lt;&gt;""),$AZ$1+(-2)*$BA$1,NA())</f>
        <v>3.503333333333333</v>
      </c>
      <c r="AO3" s="69">
        <f t="shared" ref="AO3:AO34" si="33">IF(AND($D3=1,$AZ$1&lt;&gt;""),$AZ$1+(-1)*$BA$1,NA())</f>
        <v>3.6833333333333327</v>
      </c>
      <c r="AP3" s="69">
        <f t="shared" ref="AP3:AP34" si="34">IF(AND($D3=1,$AZ$1&lt;&gt;""),$AZ$1,NA())</f>
        <v>3.8633333333333328</v>
      </c>
      <c r="AQ3" s="69">
        <f t="shared" ref="AQ3:AQ34" si="35">IF(AND($D3=1,$AZ$1&lt;&gt;""),$AZ$1+(1)*$BA$1,NA())</f>
        <v>4.043333333333333</v>
      </c>
      <c r="AR3" s="69">
        <f t="shared" ref="AR3:AR34" si="36">IF(AND($D3=1,$AZ$1&lt;&gt;""),$AZ$1+(2)*$BA$1,NA())</f>
        <v>4.2233333333333327</v>
      </c>
      <c r="AS3" s="69">
        <f t="shared" ref="AS3:AS34" si="37">IF(AND($D3=1,$AZ$1&lt;&gt;""),$AZ$1+(3)*$BA$1,NA())</f>
        <v>4.4033333333333324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25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0.96</v>
      </c>
      <c r="G4" s="69">
        <f t="shared" si="5"/>
        <v>-0.45555555555555571</v>
      </c>
      <c r="H4" s="69">
        <f t="shared" si="6"/>
        <v>0.96</v>
      </c>
      <c r="I4" s="69">
        <f t="shared" si="7"/>
        <v>0.96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0.70555555555555549</v>
      </c>
      <c r="R4" s="69">
        <f t="shared" si="13"/>
        <v>0.80555555555555558</v>
      </c>
      <c r="S4" s="69">
        <f t="shared" si="14"/>
        <v>0.90555555555555556</v>
      </c>
      <c r="T4" s="69">
        <f t="shared" si="15"/>
        <v>1.0055555555555555</v>
      </c>
      <c r="U4" s="69">
        <f t="shared" si="16"/>
        <v>1.1055555555555556</v>
      </c>
      <c r="V4" s="69">
        <f t="shared" si="17"/>
        <v>1.2055555555555555</v>
      </c>
      <c r="W4" s="69">
        <f t="shared" si="18"/>
        <v>1.3055555555555556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3.51</v>
      </c>
      <c r="AC4" s="69">
        <f t="shared" si="24"/>
        <v>-1.9629629629629615</v>
      </c>
      <c r="AD4" s="69">
        <f t="shared" si="25"/>
        <v>3.51</v>
      </c>
      <c r="AE4" s="69">
        <f t="shared" si="26"/>
        <v>3.51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3.3233333333333328</v>
      </c>
      <c r="AN4" s="69">
        <f t="shared" si="32"/>
        <v>3.503333333333333</v>
      </c>
      <c r="AO4" s="69">
        <f t="shared" si="33"/>
        <v>3.6833333333333327</v>
      </c>
      <c r="AP4" s="69">
        <f t="shared" si="34"/>
        <v>3.8633333333333328</v>
      </c>
      <c r="AQ4" s="69">
        <f t="shared" si="35"/>
        <v>4.043333333333333</v>
      </c>
      <c r="AR4" s="69">
        <f t="shared" si="36"/>
        <v>4.2233333333333327</v>
      </c>
      <c r="AS4" s="69">
        <f t="shared" si="37"/>
        <v>4.4033333333333324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25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0.98</v>
      </c>
      <c r="G5" s="69">
        <f t="shared" si="5"/>
        <v>-0.25555555555555554</v>
      </c>
      <c r="H5" s="69">
        <f t="shared" si="6"/>
        <v>0.98</v>
      </c>
      <c r="I5" s="69">
        <f t="shared" si="7"/>
        <v>0.98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0.70555555555555549</v>
      </c>
      <c r="R5" s="69">
        <f t="shared" si="13"/>
        <v>0.80555555555555558</v>
      </c>
      <c r="S5" s="69">
        <f t="shared" si="14"/>
        <v>0.90555555555555556</v>
      </c>
      <c r="T5" s="69">
        <f t="shared" si="15"/>
        <v>1.0055555555555555</v>
      </c>
      <c r="U5" s="69">
        <f t="shared" si="16"/>
        <v>1.1055555555555556</v>
      </c>
      <c r="V5" s="69">
        <f t="shared" si="17"/>
        <v>1.2055555555555555</v>
      </c>
      <c r="W5" s="69">
        <f t="shared" si="18"/>
        <v>1.3055555555555556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3.41</v>
      </c>
      <c r="AC5" s="69">
        <f t="shared" si="24"/>
        <v>-2.518518518518515</v>
      </c>
      <c r="AD5" s="69">
        <f t="shared" si="25"/>
        <v>3.41</v>
      </c>
      <c r="AE5" s="69">
        <f t="shared" si="26"/>
        <v>3.41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3.3233333333333328</v>
      </c>
      <c r="AN5" s="69">
        <f t="shared" si="32"/>
        <v>3.503333333333333</v>
      </c>
      <c r="AO5" s="69">
        <f t="shared" si="33"/>
        <v>3.6833333333333327</v>
      </c>
      <c r="AP5" s="69">
        <f t="shared" si="34"/>
        <v>3.8633333333333328</v>
      </c>
      <c r="AQ5" s="69">
        <f t="shared" si="35"/>
        <v>4.043333333333333</v>
      </c>
      <c r="AR5" s="69">
        <f t="shared" si="36"/>
        <v>4.2233333333333327</v>
      </c>
      <c r="AS5" s="69">
        <f t="shared" si="37"/>
        <v>4.4033333333333324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25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0.99</v>
      </c>
      <c r="G6" s="69">
        <f t="shared" si="5"/>
        <v>-0.15555555555555545</v>
      </c>
      <c r="H6" s="69">
        <f t="shared" si="6"/>
        <v>0.99</v>
      </c>
      <c r="I6" s="69">
        <f t="shared" si="7"/>
        <v>0.99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0.70555555555555549</v>
      </c>
      <c r="R6" s="69">
        <f t="shared" si="13"/>
        <v>0.80555555555555558</v>
      </c>
      <c r="S6" s="69">
        <f t="shared" si="14"/>
        <v>0.90555555555555556</v>
      </c>
      <c r="T6" s="69">
        <f t="shared" si="15"/>
        <v>1.0055555555555555</v>
      </c>
      <c r="U6" s="69">
        <f t="shared" si="16"/>
        <v>1.1055555555555556</v>
      </c>
      <c r="V6" s="69">
        <f t="shared" si="17"/>
        <v>1.2055555555555555</v>
      </c>
      <c r="W6" s="69">
        <f t="shared" si="18"/>
        <v>1.3055555555555556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3.91</v>
      </c>
      <c r="AC6" s="69">
        <f t="shared" si="24"/>
        <v>0.2592592592592628</v>
      </c>
      <c r="AD6" s="69">
        <f t="shared" si="25"/>
        <v>3.91</v>
      </c>
      <c r="AE6" s="69">
        <f t="shared" si="26"/>
        <v>3.91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3.3233333333333328</v>
      </c>
      <c r="AN6" s="69">
        <f t="shared" si="32"/>
        <v>3.503333333333333</v>
      </c>
      <c r="AO6" s="69">
        <f t="shared" si="33"/>
        <v>3.6833333333333327</v>
      </c>
      <c r="AP6" s="69">
        <f t="shared" si="34"/>
        <v>3.8633333333333328</v>
      </c>
      <c r="AQ6" s="69">
        <f t="shared" si="35"/>
        <v>4.043333333333333</v>
      </c>
      <c r="AR6" s="69">
        <f t="shared" si="36"/>
        <v>4.2233333333333327</v>
      </c>
      <c r="AS6" s="69">
        <f t="shared" si="37"/>
        <v>4.4033333333333324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25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0.96</v>
      </c>
      <c r="G7" s="69">
        <f t="shared" si="5"/>
        <v>-0.45555555555555571</v>
      </c>
      <c r="H7" s="69">
        <f t="shared" si="6"/>
        <v>0.96</v>
      </c>
      <c r="I7" s="69">
        <f t="shared" si="7"/>
        <v>0.96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0.70555555555555549</v>
      </c>
      <c r="R7" s="69">
        <f t="shared" si="13"/>
        <v>0.80555555555555558</v>
      </c>
      <c r="S7" s="69">
        <f t="shared" si="14"/>
        <v>0.90555555555555556</v>
      </c>
      <c r="T7" s="69">
        <f t="shared" si="15"/>
        <v>1.0055555555555555</v>
      </c>
      <c r="U7" s="69">
        <f t="shared" si="16"/>
        <v>1.1055555555555556</v>
      </c>
      <c r="V7" s="69">
        <f t="shared" si="17"/>
        <v>1.2055555555555555</v>
      </c>
      <c r="W7" s="69">
        <f t="shared" si="18"/>
        <v>1.3055555555555556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3.53</v>
      </c>
      <c r="AC7" s="69">
        <f t="shared" si="24"/>
        <v>-1.8518518518518503</v>
      </c>
      <c r="AD7" s="69">
        <f t="shared" si="25"/>
        <v>3.53</v>
      </c>
      <c r="AE7" s="69">
        <f t="shared" si="26"/>
        <v>3.53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3.3233333333333328</v>
      </c>
      <c r="AN7" s="69">
        <f t="shared" si="32"/>
        <v>3.503333333333333</v>
      </c>
      <c r="AO7" s="69">
        <f t="shared" si="33"/>
        <v>3.6833333333333327</v>
      </c>
      <c r="AP7" s="69">
        <f t="shared" si="34"/>
        <v>3.8633333333333328</v>
      </c>
      <c r="AQ7" s="69">
        <f t="shared" si="35"/>
        <v>4.043333333333333</v>
      </c>
      <c r="AR7" s="69">
        <f t="shared" si="36"/>
        <v>4.2233333333333327</v>
      </c>
      <c r="AS7" s="69">
        <f t="shared" si="37"/>
        <v>4.4033333333333324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25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1.06</v>
      </c>
      <c r="G8" s="69">
        <f t="shared" si="5"/>
        <v>0.54444444444444517</v>
      </c>
      <c r="H8" s="69">
        <f t="shared" si="6"/>
        <v>1.06</v>
      </c>
      <c r="I8" s="69">
        <f t="shared" si="7"/>
        <v>1.06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0.70555555555555549</v>
      </c>
      <c r="R8" s="69">
        <f t="shared" si="13"/>
        <v>0.80555555555555558</v>
      </c>
      <c r="S8" s="69">
        <f t="shared" si="14"/>
        <v>0.90555555555555556</v>
      </c>
      <c r="T8" s="69">
        <f t="shared" si="15"/>
        <v>1.0055555555555555</v>
      </c>
      <c r="U8" s="69">
        <f t="shared" si="16"/>
        <v>1.1055555555555556</v>
      </c>
      <c r="V8" s="69">
        <f t="shared" si="17"/>
        <v>1.2055555555555555</v>
      </c>
      <c r="W8" s="69">
        <f t="shared" si="18"/>
        <v>1.3055555555555556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3.65</v>
      </c>
      <c r="AC8" s="69">
        <f t="shared" si="24"/>
        <v>-1.1851851851851829</v>
      </c>
      <c r="AD8" s="69">
        <f t="shared" si="25"/>
        <v>3.65</v>
      </c>
      <c r="AE8" s="69">
        <f t="shared" si="26"/>
        <v>3.65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3.3233333333333328</v>
      </c>
      <c r="AN8" s="69">
        <f t="shared" si="32"/>
        <v>3.503333333333333</v>
      </c>
      <c r="AO8" s="69">
        <f t="shared" si="33"/>
        <v>3.6833333333333327</v>
      </c>
      <c r="AP8" s="69">
        <f t="shared" si="34"/>
        <v>3.8633333333333328</v>
      </c>
      <c r="AQ8" s="69">
        <f t="shared" si="35"/>
        <v>4.043333333333333</v>
      </c>
      <c r="AR8" s="69">
        <f t="shared" si="36"/>
        <v>4.2233333333333327</v>
      </c>
      <c r="AS8" s="69">
        <f t="shared" si="37"/>
        <v>4.4033333333333324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25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1.05</v>
      </c>
      <c r="G9" s="69">
        <f t="shared" si="5"/>
        <v>0.44444444444444509</v>
      </c>
      <c r="H9" s="69">
        <f t="shared" si="6"/>
        <v>1.05</v>
      </c>
      <c r="I9" s="69">
        <f t="shared" si="7"/>
        <v>1.05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0.70555555555555549</v>
      </c>
      <c r="R9" s="69">
        <f t="shared" si="13"/>
        <v>0.80555555555555558</v>
      </c>
      <c r="S9" s="69">
        <f t="shared" si="14"/>
        <v>0.90555555555555556</v>
      </c>
      <c r="T9" s="69">
        <f t="shared" si="15"/>
        <v>1.0055555555555555</v>
      </c>
      <c r="U9" s="69">
        <f t="shared" si="16"/>
        <v>1.1055555555555556</v>
      </c>
      <c r="V9" s="69">
        <f t="shared" si="17"/>
        <v>1.2055555555555555</v>
      </c>
      <c r="W9" s="69">
        <f t="shared" si="18"/>
        <v>1.3055555555555556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3.7</v>
      </c>
      <c r="AC9" s="69">
        <f t="shared" si="24"/>
        <v>-0.90740740740740378</v>
      </c>
      <c r="AD9" s="69">
        <f t="shared" si="25"/>
        <v>3.7</v>
      </c>
      <c r="AE9" s="69">
        <f t="shared" si="26"/>
        <v>3.7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3.3233333333333328</v>
      </c>
      <c r="AN9" s="69">
        <f t="shared" si="32"/>
        <v>3.503333333333333</v>
      </c>
      <c r="AO9" s="69">
        <f t="shared" si="33"/>
        <v>3.6833333333333327</v>
      </c>
      <c r="AP9" s="69">
        <f t="shared" si="34"/>
        <v>3.8633333333333328</v>
      </c>
      <c r="AQ9" s="69">
        <f t="shared" si="35"/>
        <v>4.043333333333333</v>
      </c>
      <c r="AR9" s="69">
        <f t="shared" si="36"/>
        <v>4.2233333333333327</v>
      </c>
      <c r="AS9" s="69">
        <f t="shared" si="37"/>
        <v>4.4033333333333324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25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1.05</v>
      </c>
      <c r="G10" s="69">
        <f t="shared" si="5"/>
        <v>0.44444444444444509</v>
      </c>
      <c r="H10" s="69">
        <f t="shared" si="6"/>
        <v>1.05</v>
      </c>
      <c r="I10" s="69">
        <f t="shared" si="7"/>
        <v>1.05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0.70555555555555549</v>
      </c>
      <c r="R10" s="69">
        <f t="shared" si="13"/>
        <v>0.80555555555555558</v>
      </c>
      <c r="S10" s="69">
        <f t="shared" si="14"/>
        <v>0.90555555555555556</v>
      </c>
      <c r="T10" s="69">
        <f t="shared" si="15"/>
        <v>1.0055555555555555</v>
      </c>
      <c r="U10" s="69">
        <f t="shared" si="16"/>
        <v>1.1055555555555556</v>
      </c>
      <c r="V10" s="69">
        <f t="shared" si="17"/>
        <v>1.2055555555555555</v>
      </c>
      <c r="W10" s="69">
        <f t="shared" si="18"/>
        <v>1.3055555555555556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3.8</v>
      </c>
      <c r="AC10" s="69">
        <f t="shared" si="24"/>
        <v>-0.35185185185185014</v>
      </c>
      <c r="AD10" s="69">
        <f t="shared" si="25"/>
        <v>3.8</v>
      </c>
      <c r="AE10" s="69">
        <f t="shared" si="26"/>
        <v>3.8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3.3233333333333328</v>
      </c>
      <c r="AN10" s="69">
        <f t="shared" si="32"/>
        <v>3.503333333333333</v>
      </c>
      <c r="AO10" s="69">
        <f t="shared" si="33"/>
        <v>3.6833333333333327</v>
      </c>
      <c r="AP10" s="69">
        <f t="shared" si="34"/>
        <v>3.8633333333333328</v>
      </c>
      <c r="AQ10" s="69">
        <f t="shared" si="35"/>
        <v>4.043333333333333</v>
      </c>
      <c r="AR10" s="69">
        <f t="shared" si="36"/>
        <v>4.2233333333333327</v>
      </c>
      <c r="AS10" s="69">
        <f t="shared" si="37"/>
        <v>4.4033333333333324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25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1.01</v>
      </c>
      <c r="G11" s="69">
        <f t="shared" si="5"/>
        <v>4.4444444444444731E-2</v>
      </c>
      <c r="H11" s="69">
        <f t="shared" si="6"/>
        <v>1.01</v>
      </c>
      <c r="I11" s="69">
        <f t="shared" si="7"/>
        <v>1.01</v>
      </c>
      <c r="J11" s="69" t="e">
        <f t="shared" si="8"/>
        <v>#N/A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0</v>
      </c>
      <c r="P11" s="69" t="str">
        <f t="shared" si="11"/>
        <v>OK</v>
      </c>
      <c r="Q11" s="69">
        <f t="shared" si="12"/>
        <v>0.70555555555555549</v>
      </c>
      <c r="R11" s="69">
        <f t="shared" si="13"/>
        <v>0.80555555555555558</v>
      </c>
      <c r="S11" s="69">
        <f t="shared" si="14"/>
        <v>0.90555555555555556</v>
      </c>
      <c r="T11" s="69">
        <f t="shared" si="15"/>
        <v>1.0055555555555555</v>
      </c>
      <c r="U11" s="69">
        <f t="shared" si="16"/>
        <v>1.1055555555555556</v>
      </c>
      <c r="V11" s="69">
        <f t="shared" si="17"/>
        <v>1.2055555555555555</v>
      </c>
      <c r="W11" s="69">
        <f t="shared" si="18"/>
        <v>1.3055555555555556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3.84</v>
      </c>
      <c r="AC11" s="69">
        <f t="shared" si="24"/>
        <v>-0.12962962962962771</v>
      </c>
      <c r="AD11" s="69">
        <f t="shared" si="25"/>
        <v>3.84</v>
      </c>
      <c r="AE11" s="69">
        <f t="shared" si="26"/>
        <v>3.84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3.3233333333333328</v>
      </c>
      <c r="AN11" s="69">
        <f t="shared" si="32"/>
        <v>3.503333333333333</v>
      </c>
      <c r="AO11" s="69">
        <f t="shared" si="33"/>
        <v>3.6833333333333327</v>
      </c>
      <c r="AP11" s="69">
        <f t="shared" si="34"/>
        <v>3.8633333333333328</v>
      </c>
      <c r="AQ11" s="69">
        <f t="shared" si="35"/>
        <v>4.043333333333333</v>
      </c>
      <c r="AR11" s="69">
        <f t="shared" si="36"/>
        <v>4.2233333333333327</v>
      </c>
      <c r="AS11" s="69">
        <f t="shared" si="37"/>
        <v>4.4033333333333324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25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1</v>
      </c>
      <c r="G12" s="69">
        <f t="shared" si="5"/>
        <v>-5.5555555555555358E-2</v>
      </c>
      <c r="H12" s="69">
        <f t="shared" si="6"/>
        <v>1</v>
      </c>
      <c r="I12" s="69">
        <f t="shared" si="7"/>
        <v>1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0.70555555555555549</v>
      </c>
      <c r="R12" s="69">
        <f t="shared" si="13"/>
        <v>0.80555555555555558</v>
      </c>
      <c r="S12" s="69">
        <f t="shared" si="14"/>
        <v>0.90555555555555556</v>
      </c>
      <c r="T12" s="69">
        <f t="shared" si="15"/>
        <v>1.0055555555555555</v>
      </c>
      <c r="U12" s="69">
        <f t="shared" si="16"/>
        <v>1.1055555555555556</v>
      </c>
      <c r="V12" s="69">
        <f t="shared" si="17"/>
        <v>1.2055555555555555</v>
      </c>
      <c r="W12" s="69">
        <f t="shared" si="18"/>
        <v>1.3055555555555556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3.64</v>
      </c>
      <c r="AC12" s="69">
        <f t="shared" si="24"/>
        <v>-1.2407407407407374</v>
      </c>
      <c r="AD12" s="69">
        <f t="shared" si="25"/>
        <v>3.64</v>
      </c>
      <c r="AE12" s="69">
        <f t="shared" si="26"/>
        <v>3.64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3.3233333333333328</v>
      </c>
      <c r="AN12" s="69">
        <f t="shared" si="32"/>
        <v>3.503333333333333</v>
      </c>
      <c r="AO12" s="69">
        <f t="shared" si="33"/>
        <v>3.6833333333333327</v>
      </c>
      <c r="AP12" s="69">
        <f t="shared" si="34"/>
        <v>3.8633333333333328</v>
      </c>
      <c r="AQ12" s="69">
        <f t="shared" si="35"/>
        <v>4.043333333333333</v>
      </c>
      <c r="AR12" s="69">
        <f t="shared" si="36"/>
        <v>4.2233333333333327</v>
      </c>
      <c r="AS12" s="69">
        <f t="shared" si="37"/>
        <v>4.4033333333333324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25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1</v>
      </c>
      <c r="G13" s="69">
        <f t="shared" si="5"/>
        <v>-5.5555555555555358E-2</v>
      </c>
      <c r="H13" s="69">
        <f t="shared" si="6"/>
        <v>1</v>
      </c>
      <c r="I13" s="69">
        <f t="shared" si="7"/>
        <v>1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0.70555555555555549</v>
      </c>
      <c r="R13" s="69">
        <f t="shared" si="13"/>
        <v>0.80555555555555558</v>
      </c>
      <c r="S13" s="69">
        <f t="shared" si="14"/>
        <v>0.90555555555555556</v>
      </c>
      <c r="T13" s="69">
        <f t="shared" si="15"/>
        <v>1.0055555555555555</v>
      </c>
      <c r="U13" s="69">
        <f t="shared" si="16"/>
        <v>1.1055555555555556</v>
      </c>
      <c r="V13" s="69">
        <f t="shared" si="17"/>
        <v>1.2055555555555555</v>
      </c>
      <c r="W13" s="69">
        <f t="shared" si="18"/>
        <v>1.3055555555555556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3.67</v>
      </c>
      <c r="AC13" s="69">
        <f t="shared" si="24"/>
        <v>-1.0740740740740717</v>
      </c>
      <c r="AD13" s="69">
        <f t="shared" si="25"/>
        <v>3.67</v>
      </c>
      <c r="AE13" s="69">
        <f t="shared" si="26"/>
        <v>3.67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3.3233333333333328</v>
      </c>
      <c r="AN13" s="69">
        <f t="shared" si="32"/>
        <v>3.503333333333333</v>
      </c>
      <c r="AO13" s="69">
        <f t="shared" si="33"/>
        <v>3.6833333333333327</v>
      </c>
      <c r="AP13" s="69">
        <f t="shared" si="34"/>
        <v>3.8633333333333328</v>
      </c>
      <c r="AQ13" s="69">
        <f t="shared" si="35"/>
        <v>4.043333333333333</v>
      </c>
      <c r="AR13" s="69">
        <f t="shared" si="36"/>
        <v>4.2233333333333327</v>
      </c>
      <c r="AS13" s="69">
        <f t="shared" si="37"/>
        <v>4.4033333333333324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25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1</v>
      </c>
      <c r="G14" s="69">
        <f t="shared" si="5"/>
        <v>-5.5555555555555358E-2</v>
      </c>
      <c r="H14" s="69">
        <f t="shared" si="6"/>
        <v>1</v>
      </c>
      <c r="I14" s="69">
        <f t="shared" si="7"/>
        <v>1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0.70555555555555549</v>
      </c>
      <c r="R14" s="69">
        <f t="shared" si="13"/>
        <v>0.80555555555555558</v>
      </c>
      <c r="S14" s="69">
        <f t="shared" si="14"/>
        <v>0.90555555555555556</v>
      </c>
      <c r="T14" s="69">
        <f t="shared" si="15"/>
        <v>1.0055555555555555</v>
      </c>
      <c r="U14" s="69">
        <f t="shared" si="16"/>
        <v>1.1055555555555556</v>
      </c>
      <c r="V14" s="69">
        <f t="shared" si="17"/>
        <v>1.2055555555555555</v>
      </c>
      <c r="W14" s="69">
        <f t="shared" si="18"/>
        <v>1.3055555555555556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3.58</v>
      </c>
      <c r="AC14" s="69">
        <f t="shared" si="24"/>
        <v>-1.5740740740740711</v>
      </c>
      <c r="AD14" s="69">
        <f t="shared" si="25"/>
        <v>3.58</v>
      </c>
      <c r="AE14" s="69" t="e">
        <f t="shared" si="26"/>
        <v>#N/A</v>
      </c>
      <c r="AF14" s="69">
        <f t="shared" si="27"/>
        <v>3.58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1</v>
      </c>
      <c r="AL14" s="69" t="str">
        <f t="shared" si="30"/>
        <v>REJEITADO</v>
      </c>
      <c r="AM14" s="69">
        <f t="shared" si="31"/>
        <v>3.3233333333333328</v>
      </c>
      <c r="AN14" s="69">
        <f t="shared" si="32"/>
        <v>3.503333333333333</v>
      </c>
      <c r="AO14" s="69">
        <f t="shared" si="33"/>
        <v>3.6833333333333327</v>
      </c>
      <c r="AP14" s="69">
        <f t="shared" si="34"/>
        <v>3.8633333333333328</v>
      </c>
      <c r="AQ14" s="69">
        <f t="shared" si="35"/>
        <v>4.043333333333333</v>
      </c>
      <c r="AR14" s="69">
        <f t="shared" si="36"/>
        <v>4.2233333333333327</v>
      </c>
      <c r="AS14" s="69">
        <f t="shared" si="37"/>
        <v>4.4033333333333324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25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0.98</v>
      </c>
      <c r="G15" s="69">
        <f t="shared" si="5"/>
        <v>-0.25555555555555554</v>
      </c>
      <c r="H15" s="69">
        <f t="shared" si="6"/>
        <v>0.98</v>
      </c>
      <c r="I15" s="69" t="e">
        <f t="shared" si="7"/>
        <v>#N/A</v>
      </c>
      <c r="J15" s="69">
        <f t="shared" si="8"/>
        <v>0.98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0.70555555555555549</v>
      </c>
      <c r="R15" s="69">
        <f t="shared" si="13"/>
        <v>0.80555555555555558</v>
      </c>
      <c r="S15" s="69">
        <f t="shared" si="14"/>
        <v>0.90555555555555556</v>
      </c>
      <c r="T15" s="69">
        <f t="shared" si="15"/>
        <v>1.0055555555555555</v>
      </c>
      <c r="U15" s="69">
        <f t="shared" si="16"/>
        <v>1.1055555555555556</v>
      </c>
      <c r="V15" s="69">
        <f t="shared" si="17"/>
        <v>1.2055555555555555</v>
      </c>
      <c r="W15" s="69">
        <f t="shared" si="18"/>
        <v>1.3055555555555556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3.56</v>
      </c>
      <c r="AC15" s="69">
        <f t="shared" si="24"/>
        <v>-1.6851851851851822</v>
      </c>
      <c r="AD15" s="69">
        <f t="shared" si="25"/>
        <v>3.56</v>
      </c>
      <c r="AE15" s="69" t="e">
        <f t="shared" si="26"/>
        <v>#N/A</v>
      </c>
      <c r="AF15" s="69">
        <f t="shared" si="27"/>
        <v>3.56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1</v>
      </c>
      <c r="AK15" s="69">
        <f t="shared" si="47"/>
        <v>1</v>
      </c>
      <c r="AL15" s="69" t="str">
        <f t="shared" si="30"/>
        <v>REJEITADO</v>
      </c>
      <c r="AM15" s="69">
        <f t="shared" si="31"/>
        <v>3.3233333333333328</v>
      </c>
      <c r="AN15" s="69">
        <f t="shared" si="32"/>
        <v>3.503333333333333</v>
      </c>
      <c r="AO15" s="69">
        <f t="shared" si="33"/>
        <v>3.6833333333333327</v>
      </c>
      <c r="AP15" s="69">
        <f t="shared" si="34"/>
        <v>3.8633333333333328</v>
      </c>
      <c r="AQ15" s="69">
        <f t="shared" si="35"/>
        <v>4.043333333333333</v>
      </c>
      <c r="AR15" s="69">
        <f t="shared" si="36"/>
        <v>4.2233333333333327</v>
      </c>
      <c r="AS15" s="69">
        <f t="shared" si="37"/>
        <v>4.4033333333333324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25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0.98</v>
      </c>
      <c r="G16" s="69">
        <f t="shared" si="5"/>
        <v>-0.25555555555555554</v>
      </c>
      <c r="H16" s="69">
        <f t="shared" si="6"/>
        <v>0.98</v>
      </c>
      <c r="I16" s="69" t="e">
        <f t="shared" si="7"/>
        <v>#N/A</v>
      </c>
      <c r="J16" s="69">
        <f t="shared" si="8"/>
        <v>0.98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0.70555555555555549</v>
      </c>
      <c r="R16" s="69">
        <f t="shared" si="13"/>
        <v>0.80555555555555558</v>
      </c>
      <c r="S16" s="69">
        <f t="shared" si="14"/>
        <v>0.90555555555555556</v>
      </c>
      <c r="T16" s="69">
        <f t="shared" si="15"/>
        <v>1.0055555555555555</v>
      </c>
      <c r="U16" s="69">
        <f t="shared" si="16"/>
        <v>1.1055555555555556</v>
      </c>
      <c r="V16" s="69">
        <f t="shared" si="17"/>
        <v>1.2055555555555555</v>
      </c>
      <c r="W16" s="69">
        <f t="shared" si="18"/>
        <v>1.3055555555555556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3.62</v>
      </c>
      <c r="AC16" s="69">
        <f t="shared" si="24"/>
        <v>-1.3518518518518485</v>
      </c>
      <c r="AD16" s="69">
        <f t="shared" si="25"/>
        <v>3.62</v>
      </c>
      <c r="AE16" s="69" t="e">
        <f t="shared" si="26"/>
        <v>#N/A</v>
      </c>
      <c r="AF16" s="69">
        <f t="shared" si="27"/>
        <v>3.62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1</v>
      </c>
      <c r="AK16" s="69">
        <f t="shared" si="47"/>
        <v>1</v>
      </c>
      <c r="AL16" s="69" t="str">
        <f t="shared" si="30"/>
        <v>REJEITADO</v>
      </c>
      <c r="AM16" s="69">
        <f t="shared" si="31"/>
        <v>3.3233333333333328</v>
      </c>
      <c r="AN16" s="69">
        <f t="shared" si="32"/>
        <v>3.503333333333333</v>
      </c>
      <c r="AO16" s="69">
        <f t="shared" si="33"/>
        <v>3.6833333333333327</v>
      </c>
      <c r="AP16" s="69">
        <f t="shared" si="34"/>
        <v>3.8633333333333328</v>
      </c>
      <c r="AQ16" s="69">
        <f t="shared" si="35"/>
        <v>4.043333333333333</v>
      </c>
      <c r="AR16" s="69">
        <f t="shared" si="36"/>
        <v>4.2233333333333327</v>
      </c>
      <c r="AS16" s="69">
        <f t="shared" si="37"/>
        <v>4.4033333333333324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25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0.99</v>
      </c>
      <c r="G17" s="69">
        <f t="shared" si="5"/>
        <v>-0.15555555555555545</v>
      </c>
      <c r="H17" s="69">
        <f t="shared" si="6"/>
        <v>0.99</v>
      </c>
      <c r="I17" s="69" t="e">
        <f t="shared" si="7"/>
        <v>#N/A</v>
      </c>
      <c r="J17" s="69">
        <f t="shared" si="8"/>
        <v>0.99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0.70555555555555549</v>
      </c>
      <c r="R17" s="69">
        <f t="shared" si="13"/>
        <v>0.80555555555555558</v>
      </c>
      <c r="S17" s="69">
        <f t="shared" si="14"/>
        <v>0.90555555555555556</v>
      </c>
      <c r="T17" s="69">
        <f t="shared" si="15"/>
        <v>1.0055555555555555</v>
      </c>
      <c r="U17" s="69">
        <f t="shared" si="16"/>
        <v>1.1055555555555556</v>
      </c>
      <c r="V17" s="69">
        <f t="shared" si="17"/>
        <v>1.2055555555555555</v>
      </c>
      <c r="W17" s="69">
        <f t="shared" si="18"/>
        <v>1.3055555555555556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3.65</v>
      </c>
      <c r="AC17" s="69">
        <f t="shared" si="24"/>
        <v>-1.1851851851851829</v>
      </c>
      <c r="AD17" s="69">
        <f t="shared" si="25"/>
        <v>3.65</v>
      </c>
      <c r="AE17" s="69" t="e">
        <f t="shared" si="26"/>
        <v>#N/A</v>
      </c>
      <c r="AF17" s="69">
        <f t="shared" si="27"/>
        <v>3.65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1</v>
      </c>
      <c r="AK17" s="69">
        <f t="shared" si="47"/>
        <v>1</v>
      </c>
      <c r="AL17" s="69" t="str">
        <f t="shared" si="30"/>
        <v>REJEITADO</v>
      </c>
      <c r="AM17" s="69">
        <f t="shared" si="31"/>
        <v>3.3233333333333328</v>
      </c>
      <c r="AN17" s="69">
        <f t="shared" si="32"/>
        <v>3.503333333333333</v>
      </c>
      <c r="AO17" s="69">
        <f t="shared" si="33"/>
        <v>3.6833333333333327</v>
      </c>
      <c r="AP17" s="69">
        <f t="shared" si="34"/>
        <v>3.8633333333333328</v>
      </c>
      <c r="AQ17" s="69">
        <f t="shared" si="35"/>
        <v>4.043333333333333</v>
      </c>
      <c r="AR17" s="69">
        <f t="shared" si="36"/>
        <v>4.2233333333333327</v>
      </c>
      <c r="AS17" s="69">
        <f t="shared" si="37"/>
        <v>4.4033333333333324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25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1.02</v>
      </c>
      <c r="G18" s="69">
        <f t="shared" si="5"/>
        <v>0.14444444444444482</v>
      </c>
      <c r="H18" s="69">
        <f t="shared" si="6"/>
        <v>1.02</v>
      </c>
      <c r="I18" s="69">
        <f t="shared" si="7"/>
        <v>1.02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0.70555555555555549</v>
      </c>
      <c r="R18" s="69">
        <f t="shared" si="13"/>
        <v>0.80555555555555558</v>
      </c>
      <c r="S18" s="69">
        <f t="shared" si="14"/>
        <v>0.90555555555555556</v>
      </c>
      <c r="T18" s="69">
        <f t="shared" si="15"/>
        <v>1.0055555555555555</v>
      </c>
      <c r="U18" s="69">
        <f t="shared" si="16"/>
        <v>1.1055555555555556</v>
      </c>
      <c r="V18" s="69">
        <f t="shared" si="17"/>
        <v>1.2055555555555555</v>
      </c>
      <c r="W18" s="69">
        <f t="shared" si="18"/>
        <v>1.3055555555555556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3.57</v>
      </c>
      <c r="AC18" s="69">
        <f t="shared" si="24"/>
        <v>-1.6296296296296278</v>
      </c>
      <c r="AD18" s="69">
        <f t="shared" si="25"/>
        <v>3.57</v>
      </c>
      <c r="AE18" s="69" t="e">
        <f t="shared" si="26"/>
        <v>#N/A</v>
      </c>
      <c r="AF18" s="69">
        <f t="shared" si="27"/>
        <v>3.57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3.3233333333333328</v>
      </c>
      <c r="AN18" s="69">
        <f t="shared" si="32"/>
        <v>3.503333333333333</v>
      </c>
      <c r="AO18" s="69">
        <f t="shared" si="33"/>
        <v>3.6833333333333327</v>
      </c>
      <c r="AP18" s="69">
        <f t="shared" si="34"/>
        <v>3.8633333333333328</v>
      </c>
      <c r="AQ18" s="69">
        <f t="shared" si="35"/>
        <v>4.043333333333333</v>
      </c>
      <c r="AR18" s="69">
        <f t="shared" si="36"/>
        <v>4.2233333333333327</v>
      </c>
      <c r="AS18" s="69">
        <f t="shared" si="37"/>
        <v>4.4033333333333324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25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1.1200000000000001</v>
      </c>
      <c r="G19" s="69">
        <f t="shared" si="5"/>
        <v>1.1444444444444457</v>
      </c>
      <c r="H19" s="69">
        <f t="shared" si="6"/>
        <v>1.1200000000000001</v>
      </c>
      <c r="I19" s="69">
        <f t="shared" si="7"/>
        <v>1.1200000000000001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0.70555555555555549</v>
      </c>
      <c r="R19" s="69">
        <f t="shared" si="13"/>
        <v>0.80555555555555558</v>
      </c>
      <c r="S19" s="69">
        <f t="shared" si="14"/>
        <v>0.90555555555555556</v>
      </c>
      <c r="T19" s="69">
        <f t="shared" si="15"/>
        <v>1.0055555555555555</v>
      </c>
      <c r="U19" s="69">
        <f t="shared" si="16"/>
        <v>1.1055555555555556</v>
      </c>
      <c r="V19" s="69">
        <f t="shared" si="17"/>
        <v>1.2055555555555555</v>
      </c>
      <c r="W19" s="69">
        <f t="shared" si="18"/>
        <v>1.3055555555555556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3.58</v>
      </c>
      <c r="AC19" s="69">
        <f t="shared" si="24"/>
        <v>-1.5740740740740711</v>
      </c>
      <c r="AD19" s="69">
        <f t="shared" si="25"/>
        <v>3.58</v>
      </c>
      <c r="AE19" s="69" t="e">
        <f t="shared" si="26"/>
        <v>#N/A</v>
      </c>
      <c r="AF19" s="69">
        <f t="shared" si="27"/>
        <v>3.58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3.3233333333333328</v>
      </c>
      <c r="AN19" s="69">
        <f t="shared" si="32"/>
        <v>3.503333333333333</v>
      </c>
      <c r="AO19" s="69">
        <f t="shared" si="33"/>
        <v>3.6833333333333327</v>
      </c>
      <c r="AP19" s="69">
        <f t="shared" si="34"/>
        <v>3.8633333333333328</v>
      </c>
      <c r="AQ19" s="69">
        <f t="shared" si="35"/>
        <v>4.043333333333333</v>
      </c>
      <c r="AR19" s="69">
        <f t="shared" si="36"/>
        <v>4.2233333333333327</v>
      </c>
      <c r="AS19" s="69">
        <f t="shared" si="37"/>
        <v>4.4033333333333324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25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1.02</v>
      </c>
      <c r="G20" s="69">
        <f t="shared" si="5"/>
        <v>0.14444444444444482</v>
      </c>
      <c r="H20" s="69">
        <f t="shared" si="6"/>
        <v>1.02</v>
      </c>
      <c r="I20" s="69">
        <f t="shared" si="7"/>
        <v>1.02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0.70555555555555549</v>
      </c>
      <c r="R20" s="69">
        <f t="shared" si="13"/>
        <v>0.80555555555555558</v>
      </c>
      <c r="S20" s="69">
        <f t="shared" si="14"/>
        <v>0.90555555555555556</v>
      </c>
      <c r="T20" s="69">
        <f t="shared" si="15"/>
        <v>1.0055555555555555</v>
      </c>
      <c r="U20" s="69">
        <f t="shared" si="16"/>
        <v>1.1055555555555556</v>
      </c>
      <c r="V20" s="69">
        <f t="shared" si="17"/>
        <v>1.2055555555555555</v>
      </c>
      <c r="W20" s="69">
        <f t="shared" si="18"/>
        <v>1.3055555555555556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3.6</v>
      </c>
      <c r="AC20" s="69">
        <f t="shared" si="24"/>
        <v>-1.4629629629629597</v>
      </c>
      <c r="AD20" s="69">
        <f t="shared" si="25"/>
        <v>3.6</v>
      </c>
      <c r="AE20" s="69" t="e">
        <f t="shared" si="26"/>
        <v>#N/A</v>
      </c>
      <c r="AF20" s="69">
        <f t="shared" si="27"/>
        <v>3.6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3.3233333333333328</v>
      </c>
      <c r="AN20" s="69">
        <f t="shared" si="32"/>
        <v>3.503333333333333</v>
      </c>
      <c r="AO20" s="69">
        <f t="shared" si="33"/>
        <v>3.6833333333333327</v>
      </c>
      <c r="AP20" s="69">
        <f t="shared" si="34"/>
        <v>3.8633333333333328</v>
      </c>
      <c r="AQ20" s="69">
        <f t="shared" si="35"/>
        <v>4.043333333333333</v>
      </c>
      <c r="AR20" s="69">
        <f t="shared" si="36"/>
        <v>4.2233333333333327</v>
      </c>
      <c r="AS20" s="69">
        <f t="shared" si="37"/>
        <v>4.4033333333333324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25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1.1000000000000001</v>
      </c>
      <c r="G21" s="69">
        <f t="shared" si="5"/>
        <v>0.94444444444444553</v>
      </c>
      <c r="H21" s="69">
        <f t="shared" si="6"/>
        <v>1.1000000000000001</v>
      </c>
      <c r="I21" s="69">
        <f t="shared" si="7"/>
        <v>1.1000000000000001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0.70555555555555549</v>
      </c>
      <c r="R21" s="69">
        <f t="shared" si="13"/>
        <v>0.80555555555555558</v>
      </c>
      <c r="S21" s="69">
        <f t="shared" si="14"/>
        <v>0.90555555555555556</v>
      </c>
      <c r="T21" s="69">
        <f t="shared" si="15"/>
        <v>1.0055555555555555</v>
      </c>
      <c r="U21" s="69">
        <f t="shared" si="16"/>
        <v>1.1055555555555556</v>
      </c>
      <c r="V21" s="69">
        <f t="shared" si="17"/>
        <v>1.2055555555555555</v>
      </c>
      <c r="W21" s="69">
        <f t="shared" si="18"/>
        <v>1.3055555555555556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3.61</v>
      </c>
      <c r="AC21" s="69">
        <f t="shared" si="24"/>
        <v>-1.4074074074074054</v>
      </c>
      <c r="AD21" s="69">
        <f t="shared" si="25"/>
        <v>3.61</v>
      </c>
      <c r="AE21" s="69" t="e">
        <f t="shared" si="26"/>
        <v>#N/A</v>
      </c>
      <c r="AF21" s="69">
        <f t="shared" si="27"/>
        <v>3.61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3.3233333333333328</v>
      </c>
      <c r="AN21" s="69">
        <f t="shared" si="32"/>
        <v>3.503333333333333</v>
      </c>
      <c r="AO21" s="69">
        <f t="shared" si="33"/>
        <v>3.6833333333333327</v>
      </c>
      <c r="AP21" s="69">
        <f t="shared" si="34"/>
        <v>3.8633333333333328</v>
      </c>
      <c r="AQ21" s="69">
        <f t="shared" si="35"/>
        <v>4.043333333333333</v>
      </c>
      <c r="AR21" s="69">
        <f t="shared" si="36"/>
        <v>4.2233333333333327</v>
      </c>
      <c r="AS21" s="69">
        <f t="shared" si="37"/>
        <v>4.4033333333333324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25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0.96</v>
      </c>
      <c r="G22" s="69">
        <f t="shared" si="5"/>
        <v>-0.45555555555555571</v>
      </c>
      <c r="H22" s="69">
        <f t="shared" si="6"/>
        <v>0.96</v>
      </c>
      <c r="I22" s="69">
        <f t="shared" si="7"/>
        <v>0.96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0.70555555555555549</v>
      </c>
      <c r="R22" s="69">
        <f t="shared" si="13"/>
        <v>0.80555555555555558</v>
      </c>
      <c r="S22" s="69">
        <f t="shared" si="14"/>
        <v>0.90555555555555556</v>
      </c>
      <c r="T22" s="69">
        <f t="shared" si="15"/>
        <v>1.0055555555555555</v>
      </c>
      <c r="U22" s="69">
        <f t="shared" si="16"/>
        <v>1.1055555555555556</v>
      </c>
      <c r="V22" s="69">
        <f t="shared" si="17"/>
        <v>1.2055555555555555</v>
      </c>
      <c r="W22" s="69">
        <f t="shared" si="18"/>
        <v>1.3055555555555556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3.56</v>
      </c>
      <c r="AC22" s="69">
        <f t="shared" si="24"/>
        <v>-1.6851851851851822</v>
      </c>
      <c r="AD22" s="69">
        <f t="shared" si="25"/>
        <v>3.56</v>
      </c>
      <c r="AE22" s="69" t="e">
        <f t="shared" si="26"/>
        <v>#N/A</v>
      </c>
      <c r="AF22" s="69">
        <f t="shared" si="27"/>
        <v>3.56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3.3233333333333328</v>
      </c>
      <c r="AN22" s="69">
        <f t="shared" si="32"/>
        <v>3.503333333333333</v>
      </c>
      <c r="AO22" s="69">
        <f t="shared" si="33"/>
        <v>3.6833333333333327</v>
      </c>
      <c r="AP22" s="69">
        <f t="shared" si="34"/>
        <v>3.8633333333333328</v>
      </c>
      <c r="AQ22" s="69">
        <f t="shared" si="35"/>
        <v>4.043333333333333</v>
      </c>
      <c r="AR22" s="69">
        <f t="shared" si="36"/>
        <v>4.2233333333333327</v>
      </c>
      <c r="AS22" s="69">
        <f t="shared" si="37"/>
        <v>4.4033333333333324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25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0.99</v>
      </c>
      <c r="G23" s="69">
        <f t="shared" si="5"/>
        <v>-0.15555555555555545</v>
      </c>
      <c r="H23" s="69">
        <f t="shared" si="6"/>
        <v>0.99</v>
      </c>
      <c r="I23" s="69">
        <f t="shared" si="7"/>
        <v>0.99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0.70555555555555549</v>
      </c>
      <c r="R23" s="69">
        <f t="shared" si="13"/>
        <v>0.80555555555555558</v>
      </c>
      <c r="S23" s="69">
        <f t="shared" si="14"/>
        <v>0.90555555555555556</v>
      </c>
      <c r="T23" s="69">
        <f t="shared" si="15"/>
        <v>1.0055555555555555</v>
      </c>
      <c r="U23" s="69">
        <f t="shared" si="16"/>
        <v>1.1055555555555556</v>
      </c>
      <c r="V23" s="69">
        <f t="shared" si="17"/>
        <v>1.2055555555555555</v>
      </c>
      <c r="W23" s="69">
        <f t="shared" si="18"/>
        <v>1.3055555555555556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3.5</v>
      </c>
      <c r="AC23" s="69">
        <f t="shared" si="24"/>
        <v>-2.0185185185185159</v>
      </c>
      <c r="AD23" s="69">
        <f t="shared" si="25"/>
        <v>3.5</v>
      </c>
      <c r="AE23" s="69" t="e">
        <f t="shared" si="26"/>
        <v>#N/A</v>
      </c>
      <c r="AF23" s="69">
        <f t="shared" si="27"/>
        <v>3.5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3.3233333333333328</v>
      </c>
      <c r="AN23" s="69">
        <f t="shared" si="32"/>
        <v>3.503333333333333</v>
      </c>
      <c r="AO23" s="69">
        <f t="shared" si="33"/>
        <v>3.6833333333333327</v>
      </c>
      <c r="AP23" s="69">
        <f t="shared" si="34"/>
        <v>3.8633333333333328</v>
      </c>
      <c r="AQ23" s="69">
        <f t="shared" si="35"/>
        <v>4.043333333333333</v>
      </c>
      <c r="AR23" s="69">
        <f t="shared" si="36"/>
        <v>4.2233333333333327</v>
      </c>
      <c r="AS23" s="69">
        <f t="shared" si="37"/>
        <v>4.4033333333333324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25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0.97</v>
      </c>
      <c r="G24" s="69">
        <f t="shared" si="5"/>
        <v>-0.35555555555555562</v>
      </c>
      <c r="H24" s="69">
        <f t="shared" si="6"/>
        <v>0.97</v>
      </c>
      <c r="I24" s="69">
        <f t="shared" si="7"/>
        <v>0.97</v>
      </c>
      <c r="J24" s="69" t="e">
        <f t="shared" si="8"/>
        <v>#N/A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0</v>
      </c>
      <c r="P24" s="69" t="str">
        <f t="shared" si="11"/>
        <v>OK</v>
      </c>
      <c r="Q24" s="69">
        <f t="shared" si="12"/>
        <v>0.70555555555555549</v>
      </c>
      <c r="R24" s="69">
        <f t="shared" si="13"/>
        <v>0.80555555555555558</v>
      </c>
      <c r="S24" s="69">
        <f t="shared" si="14"/>
        <v>0.90555555555555556</v>
      </c>
      <c r="T24" s="69">
        <f t="shared" si="15"/>
        <v>1.0055555555555555</v>
      </c>
      <c r="U24" s="69">
        <f t="shared" si="16"/>
        <v>1.1055555555555556</v>
      </c>
      <c r="V24" s="69">
        <f t="shared" si="17"/>
        <v>1.2055555555555555</v>
      </c>
      <c r="W24" s="69">
        <f t="shared" si="18"/>
        <v>1.3055555555555556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3.47</v>
      </c>
      <c r="AC24" s="69">
        <f t="shared" si="24"/>
        <v>-2.1851851851851816</v>
      </c>
      <c r="AD24" s="69">
        <f t="shared" si="25"/>
        <v>3.47</v>
      </c>
      <c r="AE24" s="69" t="e">
        <f t="shared" si="26"/>
        <v>#N/A</v>
      </c>
      <c r="AF24" s="69">
        <f t="shared" si="27"/>
        <v>3.47</v>
      </c>
      <c r="AG24" s="69">
        <f t="shared" si="28"/>
        <v>0</v>
      </c>
      <c r="AH24" s="69">
        <f t="shared" si="43"/>
        <v>1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3.3233333333333328</v>
      </c>
      <c r="AN24" s="69">
        <f t="shared" si="32"/>
        <v>3.503333333333333</v>
      </c>
      <c r="AO24" s="69">
        <f t="shared" si="33"/>
        <v>3.6833333333333327</v>
      </c>
      <c r="AP24" s="69">
        <f t="shared" si="34"/>
        <v>3.8633333333333328</v>
      </c>
      <c r="AQ24" s="69">
        <f t="shared" si="35"/>
        <v>4.043333333333333</v>
      </c>
      <c r="AR24" s="69">
        <f t="shared" si="36"/>
        <v>4.2233333333333327</v>
      </c>
      <c r="AS24" s="69">
        <f t="shared" si="37"/>
        <v>4.4033333333333324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25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1.01</v>
      </c>
      <c r="G25" s="69">
        <f t="shared" si="5"/>
        <v>4.4444444444444731E-2</v>
      </c>
      <c r="H25" s="69">
        <f t="shared" si="6"/>
        <v>1.01</v>
      </c>
      <c r="I25" s="69">
        <f t="shared" si="7"/>
        <v>1.01</v>
      </c>
      <c r="J25" s="69" t="e">
        <f t="shared" si="8"/>
        <v>#N/A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0</v>
      </c>
      <c r="P25" s="69" t="str">
        <f t="shared" si="11"/>
        <v>OK</v>
      </c>
      <c r="Q25" s="69">
        <f t="shared" si="12"/>
        <v>0.70555555555555549</v>
      </c>
      <c r="R25" s="69">
        <f t="shared" si="13"/>
        <v>0.80555555555555558</v>
      </c>
      <c r="S25" s="69">
        <f t="shared" si="14"/>
        <v>0.90555555555555556</v>
      </c>
      <c r="T25" s="69">
        <f t="shared" si="15"/>
        <v>1.0055555555555555</v>
      </c>
      <c r="U25" s="69">
        <f t="shared" si="16"/>
        <v>1.1055555555555556</v>
      </c>
      <c r="V25" s="69">
        <f t="shared" si="17"/>
        <v>1.2055555555555555</v>
      </c>
      <c r="W25" s="69">
        <f t="shared" si="18"/>
        <v>1.3055555555555556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3.56</v>
      </c>
      <c r="AC25" s="69">
        <f t="shared" si="24"/>
        <v>-1.6851851851851822</v>
      </c>
      <c r="AD25" s="69">
        <f t="shared" si="25"/>
        <v>3.56</v>
      </c>
      <c r="AE25" s="69" t="e">
        <f t="shared" si="26"/>
        <v>#N/A</v>
      </c>
      <c r="AF25" s="69">
        <f t="shared" si="27"/>
        <v>3.56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3.3233333333333328</v>
      </c>
      <c r="AN25" s="69">
        <f t="shared" si="32"/>
        <v>3.503333333333333</v>
      </c>
      <c r="AO25" s="69">
        <f t="shared" si="33"/>
        <v>3.6833333333333327</v>
      </c>
      <c r="AP25" s="69">
        <f t="shared" si="34"/>
        <v>3.8633333333333328</v>
      </c>
      <c r="AQ25" s="69">
        <f t="shared" si="35"/>
        <v>4.043333333333333</v>
      </c>
      <c r="AR25" s="69">
        <f t="shared" si="36"/>
        <v>4.2233333333333327</v>
      </c>
      <c r="AS25" s="69">
        <f t="shared" si="37"/>
        <v>4.4033333333333324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25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1.1100000000000001</v>
      </c>
      <c r="G26" s="69">
        <f t="shared" si="5"/>
        <v>1.0444444444444456</v>
      </c>
      <c r="H26" s="69">
        <f t="shared" si="6"/>
        <v>1.1100000000000001</v>
      </c>
      <c r="I26" s="69">
        <f t="shared" si="7"/>
        <v>1.1100000000000001</v>
      </c>
      <c r="J26" s="69" t="e">
        <f t="shared" si="8"/>
        <v>#N/A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0</v>
      </c>
      <c r="P26" s="69" t="str">
        <f t="shared" si="11"/>
        <v>OK</v>
      </c>
      <c r="Q26" s="69">
        <f t="shared" si="12"/>
        <v>0.70555555555555549</v>
      </c>
      <c r="R26" s="69">
        <f t="shared" si="13"/>
        <v>0.80555555555555558</v>
      </c>
      <c r="S26" s="69">
        <f t="shared" si="14"/>
        <v>0.90555555555555556</v>
      </c>
      <c r="T26" s="69">
        <f t="shared" si="15"/>
        <v>1.0055555555555555</v>
      </c>
      <c r="U26" s="69">
        <f t="shared" si="16"/>
        <v>1.1055555555555556</v>
      </c>
      <c r="V26" s="69">
        <f t="shared" si="17"/>
        <v>1.2055555555555555</v>
      </c>
      <c r="W26" s="69">
        <f t="shared" si="18"/>
        <v>1.3055555555555556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3.6</v>
      </c>
      <c r="AC26" s="69">
        <f t="shared" si="24"/>
        <v>-1.4629629629629597</v>
      </c>
      <c r="AD26" s="69">
        <f t="shared" si="25"/>
        <v>3.6</v>
      </c>
      <c r="AE26" s="69" t="e">
        <f t="shared" si="26"/>
        <v>#N/A</v>
      </c>
      <c r="AF26" s="69">
        <f t="shared" si="27"/>
        <v>3.6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3.3233333333333328</v>
      </c>
      <c r="AN26" s="69">
        <f t="shared" si="32"/>
        <v>3.503333333333333</v>
      </c>
      <c r="AO26" s="69">
        <f t="shared" si="33"/>
        <v>3.6833333333333327</v>
      </c>
      <c r="AP26" s="69">
        <f t="shared" si="34"/>
        <v>3.8633333333333328</v>
      </c>
      <c r="AQ26" s="69">
        <f t="shared" si="35"/>
        <v>4.043333333333333</v>
      </c>
      <c r="AR26" s="69">
        <f t="shared" si="36"/>
        <v>4.2233333333333327</v>
      </c>
      <c r="AS26" s="69">
        <f t="shared" si="37"/>
        <v>4.4033333333333324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25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1.05</v>
      </c>
      <c r="G27" s="69">
        <f t="shared" si="5"/>
        <v>0.44444444444444509</v>
      </c>
      <c r="H27" s="69">
        <f t="shared" si="6"/>
        <v>1.05</v>
      </c>
      <c r="I27" s="69">
        <f t="shared" si="7"/>
        <v>1.05</v>
      </c>
      <c r="J27" s="69" t="e">
        <f t="shared" si="8"/>
        <v>#N/A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0</v>
      </c>
      <c r="P27" s="69" t="str">
        <f t="shared" si="11"/>
        <v>OK</v>
      </c>
      <c r="Q27" s="69">
        <f t="shared" si="12"/>
        <v>0.70555555555555549</v>
      </c>
      <c r="R27" s="69">
        <f t="shared" si="13"/>
        <v>0.80555555555555558</v>
      </c>
      <c r="S27" s="69">
        <f t="shared" si="14"/>
        <v>0.90555555555555556</v>
      </c>
      <c r="T27" s="69">
        <f t="shared" si="15"/>
        <v>1.0055555555555555</v>
      </c>
      <c r="U27" s="69">
        <f t="shared" si="16"/>
        <v>1.1055555555555556</v>
      </c>
      <c r="V27" s="69">
        <f t="shared" si="17"/>
        <v>1.2055555555555555</v>
      </c>
      <c r="W27" s="69">
        <f t="shared" si="18"/>
        <v>1.3055555555555556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3.59</v>
      </c>
      <c r="AC27" s="69">
        <f t="shared" si="24"/>
        <v>-1.5185185185185166</v>
      </c>
      <c r="AD27" s="69">
        <f t="shared" si="25"/>
        <v>3.59</v>
      </c>
      <c r="AE27" s="69" t="e">
        <f t="shared" si="26"/>
        <v>#N/A</v>
      </c>
      <c r="AF27" s="69">
        <f t="shared" si="27"/>
        <v>3.59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3.3233333333333328</v>
      </c>
      <c r="AN27" s="69">
        <f t="shared" si="32"/>
        <v>3.503333333333333</v>
      </c>
      <c r="AO27" s="69">
        <f t="shared" si="33"/>
        <v>3.6833333333333327</v>
      </c>
      <c r="AP27" s="69">
        <f t="shared" si="34"/>
        <v>3.8633333333333328</v>
      </c>
      <c r="AQ27" s="69">
        <f t="shared" si="35"/>
        <v>4.043333333333333</v>
      </c>
      <c r="AR27" s="69">
        <f t="shared" si="36"/>
        <v>4.2233333333333327</v>
      </c>
      <c r="AS27" s="69">
        <f t="shared" si="37"/>
        <v>4.4033333333333324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25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0.99</v>
      </c>
      <c r="G28" s="69">
        <f t="shared" si="5"/>
        <v>-0.15555555555555545</v>
      </c>
      <c r="H28" s="69">
        <f t="shared" si="6"/>
        <v>0.99</v>
      </c>
      <c r="I28" s="69">
        <f t="shared" si="7"/>
        <v>0.99</v>
      </c>
      <c r="J28" s="69" t="e">
        <f t="shared" si="8"/>
        <v>#N/A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0</v>
      </c>
      <c r="P28" s="69" t="str">
        <f t="shared" si="11"/>
        <v>OK</v>
      </c>
      <c r="Q28" s="69">
        <f t="shared" si="12"/>
        <v>0.70555555555555549</v>
      </c>
      <c r="R28" s="69">
        <f t="shared" si="13"/>
        <v>0.80555555555555558</v>
      </c>
      <c r="S28" s="69">
        <f t="shared" si="14"/>
        <v>0.90555555555555556</v>
      </c>
      <c r="T28" s="69">
        <f t="shared" si="15"/>
        <v>1.0055555555555555</v>
      </c>
      <c r="U28" s="69">
        <f t="shared" si="16"/>
        <v>1.1055555555555556</v>
      </c>
      <c r="V28" s="69">
        <f t="shared" si="17"/>
        <v>1.2055555555555555</v>
      </c>
      <c r="W28" s="69">
        <f t="shared" si="18"/>
        <v>1.3055555555555556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3.59</v>
      </c>
      <c r="AC28" s="69">
        <f t="shared" si="24"/>
        <v>-1.5185185185185166</v>
      </c>
      <c r="AD28" s="69">
        <f t="shared" si="25"/>
        <v>3.59</v>
      </c>
      <c r="AE28" s="69" t="e">
        <f t="shared" si="26"/>
        <v>#N/A</v>
      </c>
      <c r="AF28" s="69">
        <f t="shared" si="27"/>
        <v>3.59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3.3233333333333328</v>
      </c>
      <c r="AN28" s="69">
        <f t="shared" si="32"/>
        <v>3.503333333333333</v>
      </c>
      <c r="AO28" s="69">
        <f t="shared" si="33"/>
        <v>3.6833333333333327</v>
      </c>
      <c r="AP28" s="69">
        <f t="shared" si="34"/>
        <v>3.8633333333333328</v>
      </c>
      <c r="AQ28" s="69">
        <f t="shared" si="35"/>
        <v>4.043333333333333</v>
      </c>
      <c r="AR28" s="69">
        <f t="shared" si="36"/>
        <v>4.2233333333333327</v>
      </c>
      <c r="AS28" s="69">
        <f t="shared" si="37"/>
        <v>4.4033333333333324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25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0.95</v>
      </c>
      <c r="G29" s="69">
        <f t="shared" si="5"/>
        <v>-0.5555555555555558</v>
      </c>
      <c r="H29" s="69">
        <f t="shared" si="6"/>
        <v>0.95</v>
      </c>
      <c r="I29" s="69">
        <f t="shared" si="7"/>
        <v>0.95</v>
      </c>
      <c r="J29" s="69" t="e">
        <f t="shared" si="8"/>
        <v>#N/A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0</v>
      </c>
      <c r="P29" s="69" t="str">
        <f t="shared" si="11"/>
        <v>OK</v>
      </c>
      <c r="Q29" s="69">
        <f t="shared" si="12"/>
        <v>0.70555555555555549</v>
      </c>
      <c r="R29" s="69">
        <f t="shared" si="13"/>
        <v>0.80555555555555558</v>
      </c>
      <c r="S29" s="69">
        <f t="shared" si="14"/>
        <v>0.90555555555555556</v>
      </c>
      <c r="T29" s="69">
        <f t="shared" si="15"/>
        <v>1.0055555555555555</v>
      </c>
      <c r="U29" s="69">
        <f t="shared" si="16"/>
        <v>1.1055555555555556</v>
      </c>
      <c r="V29" s="69">
        <f t="shared" si="17"/>
        <v>1.2055555555555555</v>
      </c>
      <c r="W29" s="69">
        <f t="shared" si="18"/>
        <v>1.3055555555555556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3.65</v>
      </c>
      <c r="AC29" s="69">
        <f t="shared" si="24"/>
        <v>-1.1851851851851829</v>
      </c>
      <c r="AD29" s="69">
        <f t="shared" si="25"/>
        <v>3.65</v>
      </c>
      <c r="AE29" s="69" t="e">
        <f t="shared" si="26"/>
        <v>#N/A</v>
      </c>
      <c r="AF29" s="69">
        <f t="shared" si="27"/>
        <v>3.65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3.3233333333333328</v>
      </c>
      <c r="AN29" s="69">
        <f t="shared" si="32"/>
        <v>3.503333333333333</v>
      </c>
      <c r="AO29" s="69">
        <f t="shared" si="33"/>
        <v>3.6833333333333327</v>
      </c>
      <c r="AP29" s="69">
        <f t="shared" si="34"/>
        <v>3.8633333333333328</v>
      </c>
      <c r="AQ29" s="69">
        <f t="shared" si="35"/>
        <v>4.043333333333333</v>
      </c>
      <c r="AR29" s="69">
        <f t="shared" si="36"/>
        <v>4.2233333333333327</v>
      </c>
      <c r="AS29" s="69">
        <f t="shared" si="37"/>
        <v>4.4033333333333324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25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0.97</v>
      </c>
      <c r="G30" s="69">
        <f t="shared" si="5"/>
        <v>-0.35555555555555562</v>
      </c>
      <c r="H30" s="69">
        <f t="shared" si="6"/>
        <v>0.97</v>
      </c>
      <c r="I30" s="69">
        <f t="shared" si="7"/>
        <v>0.97</v>
      </c>
      <c r="J30" s="69" t="e">
        <f t="shared" si="8"/>
        <v>#N/A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0</v>
      </c>
      <c r="P30" s="69" t="str">
        <f t="shared" si="11"/>
        <v>OK</v>
      </c>
      <c r="Q30" s="69">
        <f t="shared" si="12"/>
        <v>0.70555555555555549</v>
      </c>
      <c r="R30" s="69">
        <f t="shared" si="13"/>
        <v>0.80555555555555558</v>
      </c>
      <c r="S30" s="69">
        <f t="shared" si="14"/>
        <v>0.90555555555555556</v>
      </c>
      <c r="T30" s="69">
        <f t="shared" si="15"/>
        <v>1.0055555555555555</v>
      </c>
      <c r="U30" s="69">
        <f t="shared" si="16"/>
        <v>1.1055555555555556</v>
      </c>
      <c r="V30" s="69">
        <f t="shared" si="17"/>
        <v>1.2055555555555555</v>
      </c>
      <c r="W30" s="69">
        <f t="shared" si="18"/>
        <v>1.3055555555555556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3.61</v>
      </c>
      <c r="AC30" s="69">
        <f t="shared" si="24"/>
        <v>-1.4074074074074054</v>
      </c>
      <c r="AD30" s="69">
        <f t="shared" si="25"/>
        <v>3.61</v>
      </c>
      <c r="AE30" s="69" t="e">
        <f t="shared" si="26"/>
        <v>#N/A</v>
      </c>
      <c r="AF30" s="69">
        <f t="shared" si="27"/>
        <v>3.61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3.3233333333333328</v>
      </c>
      <c r="AN30" s="69">
        <f t="shared" si="32"/>
        <v>3.503333333333333</v>
      </c>
      <c r="AO30" s="69">
        <f t="shared" si="33"/>
        <v>3.6833333333333327</v>
      </c>
      <c r="AP30" s="69">
        <f t="shared" si="34"/>
        <v>3.8633333333333328</v>
      </c>
      <c r="AQ30" s="69">
        <f t="shared" si="35"/>
        <v>4.043333333333333</v>
      </c>
      <c r="AR30" s="69">
        <f t="shared" si="36"/>
        <v>4.2233333333333327</v>
      </c>
      <c r="AS30" s="69">
        <f t="shared" si="37"/>
        <v>4.4033333333333324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25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0.98</v>
      </c>
      <c r="G31" s="69">
        <f t="shared" si="5"/>
        <v>-0.25555555555555554</v>
      </c>
      <c r="H31" s="69">
        <f t="shared" si="6"/>
        <v>0.98</v>
      </c>
      <c r="I31" s="69" t="e">
        <f t="shared" si="7"/>
        <v>#N/A</v>
      </c>
      <c r="J31" s="69">
        <f t="shared" si="8"/>
        <v>0.98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0.70555555555555549</v>
      </c>
      <c r="R31" s="69">
        <f t="shared" si="13"/>
        <v>0.80555555555555558</v>
      </c>
      <c r="S31" s="69">
        <f t="shared" si="14"/>
        <v>0.90555555555555556</v>
      </c>
      <c r="T31" s="69">
        <f t="shared" si="15"/>
        <v>1.0055555555555555</v>
      </c>
      <c r="U31" s="69">
        <f t="shared" si="16"/>
        <v>1.1055555555555556</v>
      </c>
      <c r="V31" s="69">
        <f t="shared" si="17"/>
        <v>1.2055555555555555</v>
      </c>
      <c r="W31" s="69">
        <f t="shared" si="18"/>
        <v>1.3055555555555556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3.56</v>
      </c>
      <c r="AC31" s="69">
        <f t="shared" si="24"/>
        <v>-1.6851851851851822</v>
      </c>
      <c r="AD31" s="69">
        <f t="shared" si="25"/>
        <v>3.56</v>
      </c>
      <c r="AE31" s="69" t="e">
        <f t="shared" si="26"/>
        <v>#N/A</v>
      </c>
      <c r="AF31" s="69">
        <f t="shared" si="27"/>
        <v>3.56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3.3233333333333328</v>
      </c>
      <c r="AN31" s="69">
        <f t="shared" si="32"/>
        <v>3.503333333333333</v>
      </c>
      <c r="AO31" s="69">
        <f t="shared" si="33"/>
        <v>3.6833333333333327</v>
      </c>
      <c r="AP31" s="69">
        <f t="shared" si="34"/>
        <v>3.8633333333333328</v>
      </c>
      <c r="AQ31" s="69">
        <f t="shared" si="35"/>
        <v>4.043333333333333</v>
      </c>
      <c r="AR31" s="69">
        <f t="shared" si="36"/>
        <v>4.2233333333333327</v>
      </c>
      <c r="AS31" s="69">
        <f t="shared" si="37"/>
        <v>4.4033333333333324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25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0.95</v>
      </c>
      <c r="G32" s="69">
        <f t="shared" si="5"/>
        <v>-0.5555555555555558</v>
      </c>
      <c r="H32" s="69">
        <f t="shared" si="6"/>
        <v>0.95</v>
      </c>
      <c r="I32" s="69" t="e">
        <f t="shared" si="7"/>
        <v>#N/A</v>
      </c>
      <c r="J32" s="69">
        <f t="shared" si="8"/>
        <v>0.95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0.70555555555555549</v>
      </c>
      <c r="R32" s="69">
        <f t="shared" si="13"/>
        <v>0.80555555555555558</v>
      </c>
      <c r="S32" s="69">
        <f t="shared" si="14"/>
        <v>0.90555555555555556</v>
      </c>
      <c r="T32" s="69">
        <f t="shared" si="15"/>
        <v>1.0055555555555555</v>
      </c>
      <c r="U32" s="69">
        <f t="shared" si="16"/>
        <v>1.1055555555555556</v>
      </c>
      <c r="V32" s="69">
        <f t="shared" si="17"/>
        <v>1.2055555555555555</v>
      </c>
      <c r="W32" s="69">
        <f t="shared" si="18"/>
        <v>1.3055555555555556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3.6</v>
      </c>
      <c r="AC32" s="69">
        <f t="shared" si="24"/>
        <v>-1.4629629629629597</v>
      </c>
      <c r="AD32" s="69">
        <f t="shared" si="25"/>
        <v>3.6</v>
      </c>
      <c r="AE32" s="69" t="e">
        <f t="shared" si="26"/>
        <v>#N/A</v>
      </c>
      <c r="AF32" s="69">
        <f t="shared" si="27"/>
        <v>3.6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3.3233333333333328</v>
      </c>
      <c r="AN32" s="69">
        <f t="shared" si="32"/>
        <v>3.503333333333333</v>
      </c>
      <c r="AO32" s="69">
        <f t="shared" si="33"/>
        <v>3.6833333333333327</v>
      </c>
      <c r="AP32" s="69">
        <f t="shared" si="34"/>
        <v>3.8633333333333328</v>
      </c>
      <c r="AQ32" s="69">
        <f t="shared" si="35"/>
        <v>4.043333333333333</v>
      </c>
      <c r="AR32" s="69">
        <f t="shared" si="36"/>
        <v>4.2233333333333327</v>
      </c>
      <c r="AS32" s="69">
        <f t="shared" si="37"/>
        <v>4.4033333333333324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25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0.97</v>
      </c>
      <c r="G33" s="69">
        <f t="shared" si="5"/>
        <v>-0.35555555555555562</v>
      </c>
      <c r="H33" s="69">
        <f t="shared" si="6"/>
        <v>0.97</v>
      </c>
      <c r="I33" s="69" t="e">
        <f t="shared" si="7"/>
        <v>#N/A</v>
      </c>
      <c r="J33" s="69">
        <f t="shared" si="8"/>
        <v>0.97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0.70555555555555549</v>
      </c>
      <c r="R33" s="69">
        <f t="shared" si="13"/>
        <v>0.80555555555555558</v>
      </c>
      <c r="S33" s="69">
        <f t="shared" si="14"/>
        <v>0.90555555555555556</v>
      </c>
      <c r="T33" s="69">
        <f t="shared" si="15"/>
        <v>1.0055555555555555</v>
      </c>
      <c r="U33" s="69">
        <f t="shared" si="16"/>
        <v>1.1055555555555556</v>
      </c>
      <c r="V33" s="69">
        <f t="shared" si="17"/>
        <v>1.2055555555555555</v>
      </c>
      <c r="W33" s="69">
        <f t="shared" si="18"/>
        <v>1.3055555555555556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3.6</v>
      </c>
      <c r="AC33" s="69">
        <f t="shared" si="24"/>
        <v>-1.4629629629629597</v>
      </c>
      <c r="AD33" s="69">
        <f t="shared" si="25"/>
        <v>3.6</v>
      </c>
      <c r="AE33" s="69" t="e">
        <f t="shared" si="26"/>
        <v>#N/A</v>
      </c>
      <c r="AF33" s="69">
        <f t="shared" si="27"/>
        <v>3.6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3.3233333333333328</v>
      </c>
      <c r="AN33" s="69">
        <f t="shared" si="32"/>
        <v>3.503333333333333</v>
      </c>
      <c r="AO33" s="69">
        <f t="shared" si="33"/>
        <v>3.6833333333333327</v>
      </c>
      <c r="AP33" s="69">
        <f t="shared" si="34"/>
        <v>3.8633333333333328</v>
      </c>
      <c r="AQ33" s="69">
        <f t="shared" si="35"/>
        <v>4.043333333333333</v>
      </c>
      <c r="AR33" s="69">
        <f t="shared" si="36"/>
        <v>4.2233333333333327</v>
      </c>
      <c r="AS33" s="69">
        <f t="shared" si="37"/>
        <v>4.4033333333333324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25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1</v>
      </c>
      <c r="G34" s="69">
        <f t="shared" si="5"/>
        <v>-5.5555555555555358E-2</v>
      </c>
      <c r="H34" s="69">
        <f t="shared" si="6"/>
        <v>1</v>
      </c>
      <c r="I34" s="69" t="e">
        <f t="shared" si="7"/>
        <v>#N/A</v>
      </c>
      <c r="J34" s="69">
        <f t="shared" si="8"/>
        <v>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0.70555555555555549</v>
      </c>
      <c r="R34" s="69">
        <f t="shared" si="13"/>
        <v>0.80555555555555558</v>
      </c>
      <c r="S34" s="69">
        <f t="shared" si="14"/>
        <v>0.90555555555555556</v>
      </c>
      <c r="T34" s="69">
        <f t="shared" si="15"/>
        <v>1.0055555555555555</v>
      </c>
      <c r="U34" s="69">
        <f t="shared" si="16"/>
        <v>1.1055555555555556</v>
      </c>
      <c r="V34" s="69">
        <f t="shared" si="17"/>
        <v>1.2055555555555555</v>
      </c>
      <c r="W34" s="69">
        <f t="shared" si="18"/>
        <v>1.3055555555555556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3.56</v>
      </c>
      <c r="AC34" s="69">
        <f t="shared" si="24"/>
        <v>-1.6851851851851822</v>
      </c>
      <c r="AD34" s="69">
        <f t="shared" si="25"/>
        <v>3.56</v>
      </c>
      <c r="AE34" s="69" t="e">
        <f t="shared" si="26"/>
        <v>#N/A</v>
      </c>
      <c r="AF34" s="69">
        <f t="shared" si="27"/>
        <v>3.56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3.3233333333333328</v>
      </c>
      <c r="AN34" s="69">
        <f t="shared" si="32"/>
        <v>3.503333333333333</v>
      </c>
      <c r="AO34" s="69">
        <f t="shared" si="33"/>
        <v>3.6833333333333327</v>
      </c>
      <c r="AP34" s="69">
        <f t="shared" si="34"/>
        <v>3.8633333333333328</v>
      </c>
      <c r="AQ34" s="69">
        <f t="shared" si="35"/>
        <v>4.043333333333333</v>
      </c>
      <c r="AR34" s="69">
        <f t="shared" si="36"/>
        <v>4.2233333333333327</v>
      </c>
      <c r="AS34" s="69">
        <f t="shared" si="37"/>
        <v>4.4033333333333324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25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0.98</v>
      </c>
      <c r="G35" s="69">
        <f t="shared" ref="G35:G66" si="53">IF(OR($F35="",$AY$1=""),"",($F35-$AX$1)/$AY$1)</f>
        <v>-0.25555555555555554</v>
      </c>
      <c r="H35" s="69">
        <f t="shared" ref="H35:H66" si="54">IF(AND($F35&lt;&gt;"",$D35=1),$F35,NA())</f>
        <v>0.98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0.70555555555555549</v>
      </c>
      <c r="R35" s="69">
        <f t="shared" ref="R35:R66" si="61">IF(AND($D35=1,$AX$1&lt;&gt;""),$AX$1+(-2)*$AY$1,NA())</f>
        <v>0.80555555555555558</v>
      </c>
      <c r="S35" s="69">
        <f t="shared" ref="S35:S66" si="62">IF(AND($D35=1,$AX$1&lt;&gt;""),$AX$1+(-1)*$AY$1,NA())</f>
        <v>0.90555555555555556</v>
      </c>
      <c r="T35" s="69">
        <f t="shared" ref="T35:T66" si="63">IF(AND($D35=1,$AX$1&lt;&gt;""),$AX$1,NA())</f>
        <v>1.0055555555555555</v>
      </c>
      <c r="U35" s="69">
        <f t="shared" ref="U35:U66" si="64">IF(AND($D35=1,$AX$1&lt;&gt;""),$AX$1+(1)*$AY$1,NA())</f>
        <v>1.1055555555555556</v>
      </c>
      <c r="V35" s="69">
        <f t="shared" ref="V35:V66" si="65">IF(AND($D35=1,$AX$1&lt;&gt;""),$AX$1+(2)*$AY$1,NA())</f>
        <v>1.2055555555555555</v>
      </c>
      <c r="W35" s="69">
        <f t="shared" ref="W35:W66" si="66">IF(AND($D35=1,$AX$1&lt;&gt;""),$AX$1+(3)*$AY$1,NA())</f>
        <v>1.3055555555555556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3.63</v>
      </c>
      <c r="AC35" s="69">
        <f t="shared" ref="AC35:AC66" si="72">IF(OR($AB35="",$BA$1=""),"",($AB35-$AZ$1)/$BA$1)</f>
        <v>-1.2962962962962943</v>
      </c>
      <c r="AD35" s="69">
        <f t="shared" ref="AD35:AD66" si="73">IF(AND($AB35&lt;&gt;"",$D35=1),$AB35,NA())</f>
        <v>3.63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3.63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3.3233333333333328</v>
      </c>
      <c r="AN35" s="69">
        <f t="shared" ref="AN35:AN66" si="80">IF(AND($D35=1,$AZ$1&lt;&gt;""),$AZ$1+(-2)*$BA$1,NA())</f>
        <v>3.503333333333333</v>
      </c>
      <c r="AO35" s="69">
        <f t="shared" ref="AO35:AO66" si="81">IF(AND($D35=1,$AZ$1&lt;&gt;""),$AZ$1+(-1)*$BA$1,NA())</f>
        <v>3.6833333333333327</v>
      </c>
      <c r="AP35" s="69">
        <f t="shared" ref="AP35:AP66" si="82">IF(AND($D35=1,$AZ$1&lt;&gt;""),$AZ$1,NA())</f>
        <v>3.8633333333333328</v>
      </c>
      <c r="AQ35" s="69">
        <f t="shared" ref="AQ35:AQ66" si="83">IF(AND($D35=1,$AZ$1&lt;&gt;""),$AZ$1+(1)*$BA$1,NA())</f>
        <v>4.043333333333333</v>
      </c>
      <c r="AR35" s="69">
        <f t="shared" ref="AR35:AR66" si="84">IF(AND($D35=1,$AZ$1&lt;&gt;""),$AZ$1+(2)*$BA$1,NA())</f>
        <v>4.2233333333333327</v>
      </c>
      <c r="AS35" s="69">
        <f t="shared" ref="AS35:AS66" si="85">IF(AND($D35=1,$AZ$1&lt;&gt;""),$AZ$1+(3)*$BA$1,NA())</f>
        <v>4.4033333333333324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25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0.99</v>
      </c>
      <c r="G36" s="69">
        <f t="shared" si="53"/>
        <v>-0.15555555555555545</v>
      </c>
      <c r="H36" s="69">
        <f t="shared" si="54"/>
        <v>0.99</v>
      </c>
      <c r="I36" s="69" t="e">
        <f t="shared" si="55"/>
        <v>#N/A</v>
      </c>
      <c r="J36" s="69">
        <f t="shared" si="56"/>
        <v>0.99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0.70555555555555549</v>
      </c>
      <c r="R36" s="69">
        <f t="shared" si="61"/>
        <v>0.80555555555555558</v>
      </c>
      <c r="S36" s="69">
        <f t="shared" si="62"/>
        <v>0.90555555555555556</v>
      </c>
      <c r="T36" s="69">
        <f t="shared" si="63"/>
        <v>1.0055555555555555</v>
      </c>
      <c r="U36" s="69">
        <f t="shared" si="64"/>
        <v>1.1055555555555556</v>
      </c>
      <c r="V36" s="69">
        <f t="shared" si="65"/>
        <v>1.2055555555555555</v>
      </c>
      <c r="W36" s="69">
        <f t="shared" si="66"/>
        <v>1.3055555555555556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3.65</v>
      </c>
      <c r="AC36" s="69">
        <f t="shared" si="72"/>
        <v>-1.1851851851851829</v>
      </c>
      <c r="AD36" s="69">
        <f t="shared" si="73"/>
        <v>3.65</v>
      </c>
      <c r="AE36" s="69" t="e">
        <f t="shared" si="74"/>
        <v>#N/A</v>
      </c>
      <c r="AF36" s="69">
        <f t="shared" si="75"/>
        <v>3.65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1</v>
      </c>
      <c r="AK36" s="69">
        <f t="shared" si="47"/>
        <v>1</v>
      </c>
      <c r="AL36" s="69" t="str">
        <f t="shared" si="78"/>
        <v>REJEITADO</v>
      </c>
      <c r="AM36" s="69">
        <f t="shared" si="79"/>
        <v>3.3233333333333328</v>
      </c>
      <c r="AN36" s="69">
        <f t="shared" si="80"/>
        <v>3.503333333333333</v>
      </c>
      <c r="AO36" s="69">
        <f t="shared" si="81"/>
        <v>3.6833333333333327</v>
      </c>
      <c r="AP36" s="69">
        <f t="shared" si="82"/>
        <v>3.8633333333333328</v>
      </c>
      <c r="AQ36" s="69">
        <f t="shared" si="83"/>
        <v>4.043333333333333</v>
      </c>
      <c r="AR36" s="69">
        <f t="shared" si="84"/>
        <v>4.2233333333333327</v>
      </c>
      <c r="AS36" s="69">
        <f t="shared" si="85"/>
        <v>4.4033333333333324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25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0.98</v>
      </c>
      <c r="G37" s="69">
        <f t="shared" si="53"/>
        <v>-0.25555555555555554</v>
      </c>
      <c r="H37" s="69">
        <f t="shared" si="54"/>
        <v>0.98</v>
      </c>
      <c r="I37" s="69" t="e">
        <f t="shared" si="55"/>
        <v>#N/A</v>
      </c>
      <c r="J37" s="69">
        <f t="shared" si="56"/>
        <v>0.98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0.70555555555555549</v>
      </c>
      <c r="R37" s="69">
        <f t="shared" si="61"/>
        <v>0.80555555555555558</v>
      </c>
      <c r="S37" s="69">
        <f t="shared" si="62"/>
        <v>0.90555555555555556</v>
      </c>
      <c r="T37" s="69">
        <f t="shared" si="63"/>
        <v>1.0055555555555555</v>
      </c>
      <c r="U37" s="69">
        <f t="shared" si="64"/>
        <v>1.1055555555555556</v>
      </c>
      <c r="V37" s="69">
        <f t="shared" si="65"/>
        <v>1.2055555555555555</v>
      </c>
      <c r="W37" s="69">
        <f t="shared" si="66"/>
        <v>1.3055555555555556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3.57</v>
      </c>
      <c r="AC37" s="69">
        <f t="shared" si="72"/>
        <v>-1.6296296296296278</v>
      </c>
      <c r="AD37" s="69">
        <f t="shared" si="73"/>
        <v>3.57</v>
      </c>
      <c r="AE37" s="69" t="e">
        <f t="shared" si="74"/>
        <v>#N/A</v>
      </c>
      <c r="AF37" s="69">
        <f t="shared" si="75"/>
        <v>3.57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1</v>
      </c>
      <c r="AK37" s="69">
        <f t="shared" si="47"/>
        <v>1</v>
      </c>
      <c r="AL37" s="69" t="str">
        <f t="shared" si="78"/>
        <v>REJEITADO</v>
      </c>
      <c r="AM37" s="69">
        <f t="shared" si="79"/>
        <v>3.3233333333333328</v>
      </c>
      <c r="AN37" s="69">
        <f t="shared" si="80"/>
        <v>3.503333333333333</v>
      </c>
      <c r="AO37" s="69">
        <f t="shared" si="81"/>
        <v>3.6833333333333327</v>
      </c>
      <c r="AP37" s="69">
        <f t="shared" si="82"/>
        <v>3.8633333333333328</v>
      </c>
      <c r="AQ37" s="69">
        <f t="shared" si="83"/>
        <v>4.043333333333333</v>
      </c>
      <c r="AR37" s="69">
        <f t="shared" si="84"/>
        <v>4.2233333333333327</v>
      </c>
      <c r="AS37" s="69">
        <f t="shared" si="85"/>
        <v>4.4033333333333324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25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1.01</v>
      </c>
      <c r="G38" s="69">
        <f t="shared" si="53"/>
        <v>4.4444444444444731E-2</v>
      </c>
      <c r="H38" s="69">
        <f t="shared" si="54"/>
        <v>1.01</v>
      </c>
      <c r="I38" s="69">
        <f t="shared" si="55"/>
        <v>1.01</v>
      </c>
      <c r="J38" s="69" t="e">
        <f t="shared" si="56"/>
        <v>#N/A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0</v>
      </c>
      <c r="P38" s="69" t="str">
        <f t="shared" si="59"/>
        <v>OK</v>
      </c>
      <c r="Q38" s="69">
        <f t="shared" si="60"/>
        <v>0.70555555555555549</v>
      </c>
      <c r="R38" s="69">
        <f t="shared" si="61"/>
        <v>0.80555555555555558</v>
      </c>
      <c r="S38" s="69">
        <f t="shared" si="62"/>
        <v>0.90555555555555556</v>
      </c>
      <c r="T38" s="69">
        <f t="shared" si="63"/>
        <v>1.0055555555555555</v>
      </c>
      <c r="U38" s="69">
        <f t="shared" si="64"/>
        <v>1.1055555555555556</v>
      </c>
      <c r="V38" s="69">
        <f t="shared" si="65"/>
        <v>1.2055555555555555</v>
      </c>
      <c r="W38" s="69">
        <f t="shared" si="66"/>
        <v>1.3055555555555556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3.6</v>
      </c>
      <c r="AC38" s="69">
        <f t="shared" si="72"/>
        <v>-1.4629629629629597</v>
      </c>
      <c r="AD38" s="69">
        <f t="shared" si="73"/>
        <v>3.6</v>
      </c>
      <c r="AE38" s="69" t="e">
        <f t="shared" si="74"/>
        <v>#N/A</v>
      </c>
      <c r="AF38" s="69">
        <f t="shared" si="75"/>
        <v>3.6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3.3233333333333328</v>
      </c>
      <c r="AN38" s="69">
        <f t="shared" si="80"/>
        <v>3.503333333333333</v>
      </c>
      <c r="AO38" s="69">
        <f t="shared" si="81"/>
        <v>3.6833333333333327</v>
      </c>
      <c r="AP38" s="69">
        <f t="shared" si="82"/>
        <v>3.8633333333333328</v>
      </c>
      <c r="AQ38" s="69">
        <f t="shared" si="83"/>
        <v>4.043333333333333</v>
      </c>
      <c r="AR38" s="69">
        <f t="shared" si="84"/>
        <v>4.2233333333333327</v>
      </c>
      <c r="AS38" s="69">
        <f t="shared" si="85"/>
        <v>4.4033333333333324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25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0.94</v>
      </c>
      <c r="G39" s="69">
        <f t="shared" si="53"/>
        <v>-0.65555555555555589</v>
      </c>
      <c r="H39" s="69">
        <f t="shared" si="54"/>
        <v>0.94</v>
      </c>
      <c r="I39" s="69">
        <f t="shared" si="55"/>
        <v>0.94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0.70555555555555549</v>
      </c>
      <c r="R39" s="69">
        <f t="shared" si="61"/>
        <v>0.80555555555555558</v>
      </c>
      <c r="S39" s="69">
        <f t="shared" si="62"/>
        <v>0.90555555555555556</v>
      </c>
      <c r="T39" s="69">
        <f t="shared" si="63"/>
        <v>1.0055555555555555</v>
      </c>
      <c r="U39" s="69">
        <f t="shared" si="64"/>
        <v>1.1055555555555556</v>
      </c>
      <c r="V39" s="69">
        <f t="shared" si="65"/>
        <v>1.2055555555555555</v>
      </c>
      <c r="W39" s="69">
        <f t="shared" si="66"/>
        <v>1.3055555555555556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3.52</v>
      </c>
      <c r="AC39" s="69">
        <f t="shared" si="72"/>
        <v>-1.9074074074074046</v>
      </c>
      <c r="AD39" s="69">
        <f t="shared" si="73"/>
        <v>3.52</v>
      </c>
      <c r="AE39" s="69" t="e">
        <f t="shared" si="74"/>
        <v>#N/A</v>
      </c>
      <c r="AF39" s="69">
        <f t="shared" si="75"/>
        <v>3.52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1</v>
      </c>
      <c r="AK39" s="69">
        <f t="shared" si="47"/>
        <v>1</v>
      </c>
      <c r="AL39" s="69" t="str">
        <f t="shared" si="78"/>
        <v>REJEITADO</v>
      </c>
      <c r="AM39" s="69">
        <f t="shared" si="79"/>
        <v>3.3233333333333328</v>
      </c>
      <c r="AN39" s="69">
        <f t="shared" si="80"/>
        <v>3.503333333333333</v>
      </c>
      <c r="AO39" s="69">
        <f t="shared" si="81"/>
        <v>3.6833333333333327</v>
      </c>
      <c r="AP39" s="69">
        <f t="shared" si="82"/>
        <v>3.8633333333333328</v>
      </c>
      <c r="AQ39" s="69">
        <f t="shared" si="83"/>
        <v>4.043333333333333</v>
      </c>
      <c r="AR39" s="69">
        <f t="shared" si="84"/>
        <v>4.2233333333333327</v>
      </c>
      <c r="AS39" s="69">
        <f t="shared" si="85"/>
        <v>4.4033333333333324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25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0.99</v>
      </c>
      <c r="G40" s="69">
        <f t="shared" si="53"/>
        <v>-0.15555555555555545</v>
      </c>
      <c r="H40" s="69">
        <f t="shared" si="54"/>
        <v>0.99</v>
      </c>
      <c r="I40" s="69">
        <f t="shared" si="55"/>
        <v>0.99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0.70555555555555549</v>
      </c>
      <c r="R40" s="69">
        <f t="shared" si="61"/>
        <v>0.80555555555555558</v>
      </c>
      <c r="S40" s="69">
        <f t="shared" si="62"/>
        <v>0.90555555555555556</v>
      </c>
      <c r="T40" s="69">
        <f t="shared" si="63"/>
        <v>1.0055555555555555</v>
      </c>
      <c r="U40" s="69">
        <f t="shared" si="64"/>
        <v>1.1055555555555556</v>
      </c>
      <c r="V40" s="69">
        <f t="shared" si="65"/>
        <v>1.2055555555555555</v>
      </c>
      <c r="W40" s="69">
        <f t="shared" si="66"/>
        <v>1.3055555555555556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3.53</v>
      </c>
      <c r="AC40" s="69">
        <f t="shared" si="72"/>
        <v>-1.8518518518518503</v>
      </c>
      <c r="AD40" s="69">
        <f t="shared" si="73"/>
        <v>3.53</v>
      </c>
      <c r="AE40" s="69" t="e">
        <f t="shared" si="74"/>
        <v>#N/A</v>
      </c>
      <c r="AF40" s="69">
        <f t="shared" si="75"/>
        <v>3.53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3.3233333333333328</v>
      </c>
      <c r="AN40" s="69">
        <f t="shared" si="80"/>
        <v>3.503333333333333</v>
      </c>
      <c r="AO40" s="69">
        <f t="shared" si="81"/>
        <v>3.6833333333333327</v>
      </c>
      <c r="AP40" s="69">
        <f t="shared" si="82"/>
        <v>3.8633333333333328</v>
      </c>
      <c r="AQ40" s="69">
        <f t="shared" si="83"/>
        <v>4.043333333333333</v>
      </c>
      <c r="AR40" s="69">
        <f t="shared" si="84"/>
        <v>4.2233333333333327</v>
      </c>
      <c r="AS40" s="69">
        <f t="shared" si="85"/>
        <v>4.4033333333333324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25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0.93</v>
      </c>
      <c r="G41" s="69">
        <f t="shared" si="53"/>
        <v>-0.75555555555555487</v>
      </c>
      <c r="H41" s="69">
        <f t="shared" si="54"/>
        <v>0.93</v>
      </c>
      <c r="I41" s="69">
        <f t="shared" si="55"/>
        <v>0.93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0.70555555555555549</v>
      </c>
      <c r="R41" s="69">
        <f t="shared" si="61"/>
        <v>0.80555555555555558</v>
      </c>
      <c r="S41" s="69">
        <f t="shared" si="62"/>
        <v>0.90555555555555556</v>
      </c>
      <c r="T41" s="69">
        <f t="shared" si="63"/>
        <v>1.0055555555555555</v>
      </c>
      <c r="U41" s="69">
        <f t="shared" si="64"/>
        <v>1.1055555555555556</v>
      </c>
      <c r="V41" s="69">
        <f t="shared" si="65"/>
        <v>1.2055555555555555</v>
      </c>
      <c r="W41" s="69">
        <f t="shared" si="66"/>
        <v>1.3055555555555556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3.57</v>
      </c>
      <c r="AC41" s="69">
        <f t="shared" si="72"/>
        <v>-1.6296296296296278</v>
      </c>
      <c r="AD41" s="69">
        <f t="shared" si="73"/>
        <v>3.57</v>
      </c>
      <c r="AE41" s="69" t="e">
        <f t="shared" si="74"/>
        <v>#N/A</v>
      </c>
      <c r="AF41" s="69">
        <f t="shared" si="75"/>
        <v>3.57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3.3233333333333328</v>
      </c>
      <c r="AN41" s="69">
        <f t="shared" si="80"/>
        <v>3.503333333333333</v>
      </c>
      <c r="AO41" s="69">
        <f t="shared" si="81"/>
        <v>3.6833333333333327</v>
      </c>
      <c r="AP41" s="69">
        <f t="shared" si="82"/>
        <v>3.8633333333333328</v>
      </c>
      <c r="AQ41" s="69">
        <f t="shared" si="83"/>
        <v>4.043333333333333</v>
      </c>
      <c r="AR41" s="69">
        <f t="shared" si="84"/>
        <v>4.2233333333333327</v>
      </c>
      <c r="AS41" s="69">
        <f t="shared" si="85"/>
        <v>4.4033333333333324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25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0.95</v>
      </c>
      <c r="G42" s="69">
        <f t="shared" si="53"/>
        <v>-0.5555555555555558</v>
      </c>
      <c r="H42" s="69">
        <f t="shared" si="54"/>
        <v>0.95</v>
      </c>
      <c r="I42" s="69" t="e">
        <f t="shared" si="55"/>
        <v>#N/A</v>
      </c>
      <c r="J42" s="69">
        <f t="shared" si="56"/>
        <v>0.95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0.70555555555555549</v>
      </c>
      <c r="R42" s="69">
        <f t="shared" si="61"/>
        <v>0.80555555555555558</v>
      </c>
      <c r="S42" s="69">
        <f t="shared" si="62"/>
        <v>0.90555555555555556</v>
      </c>
      <c r="T42" s="69">
        <f t="shared" si="63"/>
        <v>1.0055555555555555</v>
      </c>
      <c r="U42" s="69">
        <f t="shared" si="64"/>
        <v>1.1055555555555556</v>
      </c>
      <c r="V42" s="69">
        <f t="shared" si="65"/>
        <v>1.2055555555555555</v>
      </c>
      <c r="W42" s="69">
        <f t="shared" si="66"/>
        <v>1.3055555555555556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3.49</v>
      </c>
      <c r="AC42" s="69">
        <f t="shared" si="72"/>
        <v>-2.0740740740740704</v>
      </c>
      <c r="AD42" s="69">
        <f t="shared" si="73"/>
        <v>3.49</v>
      </c>
      <c r="AE42" s="69" t="e">
        <f t="shared" si="74"/>
        <v>#N/A</v>
      </c>
      <c r="AF42" s="69">
        <f t="shared" si="75"/>
        <v>3.49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3.3233333333333328</v>
      </c>
      <c r="AN42" s="69">
        <f t="shared" si="80"/>
        <v>3.503333333333333</v>
      </c>
      <c r="AO42" s="69">
        <f t="shared" si="81"/>
        <v>3.6833333333333327</v>
      </c>
      <c r="AP42" s="69">
        <f t="shared" si="82"/>
        <v>3.8633333333333328</v>
      </c>
      <c r="AQ42" s="69">
        <f t="shared" si="83"/>
        <v>4.043333333333333</v>
      </c>
      <c r="AR42" s="69">
        <f t="shared" si="84"/>
        <v>4.2233333333333327</v>
      </c>
      <c r="AS42" s="69">
        <f t="shared" si="85"/>
        <v>4.4033333333333324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25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0.93</v>
      </c>
      <c r="G43" s="69">
        <f t="shared" si="53"/>
        <v>-0.75555555555555487</v>
      </c>
      <c r="H43" s="69">
        <f t="shared" si="54"/>
        <v>0.93</v>
      </c>
      <c r="I43" s="69" t="e">
        <f t="shared" si="55"/>
        <v>#N/A</v>
      </c>
      <c r="J43" s="69">
        <f t="shared" si="56"/>
        <v>0.93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0.70555555555555549</v>
      </c>
      <c r="R43" s="69">
        <f t="shared" si="61"/>
        <v>0.80555555555555558</v>
      </c>
      <c r="S43" s="69">
        <f t="shared" si="62"/>
        <v>0.90555555555555556</v>
      </c>
      <c r="T43" s="69">
        <f t="shared" si="63"/>
        <v>1.0055555555555555</v>
      </c>
      <c r="U43" s="69">
        <f t="shared" si="64"/>
        <v>1.1055555555555556</v>
      </c>
      <c r="V43" s="69">
        <f t="shared" si="65"/>
        <v>1.2055555555555555</v>
      </c>
      <c r="W43" s="69">
        <f t="shared" si="66"/>
        <v>1.3055555555555556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3.6</v>
      </c>
      <c r="AC43" s="69">
        <f t="shared" si="72"/>
        <v>-1.4629629629629597</v>
      </c>
      <c r="AD43" s="69">
        <f t="shared" si="73"/>
        <v>3.6</v>
      </c>
      <c r="AE43" s="69" t="e">
        <f t="shared" si="74"/>
        <v>#N/A</v>
      </c>
      <c r="AF43" s="69">
        <f t="shared" si="75"/>
        <v>3.6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3.3233333333333328</v>
      </c>
      <c r="AN43" s="69">
        <f t="shared" si="80"/>
        <v>3.503333333333333</v>
      </c>
      <c r="AO43" s="69">
        <f t="shared" si="81"/>
        <v>3.6833333333333327</v>
      </c>
      <c r="AP43" s="69">
        <f t="shared" si="82"/>
        <v>3.8633333333333328</v>
      </c>
      <c r="AQ43" s="69">
        <f t="shared" si="83"/>
        <v>4.043333333333333</v>
      </c>
      <c r="AR43" s="69">
        <f t="shared" si="84"/>
        <v>4.2233333333333327</v>
      </c>
      <c r="AS43" s="69">
        <f t="shared" si="85"/>
        <v>4.4033333333333324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25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0.94</v>
      </c>
      <c r="G44" s="69">
        <f t="shared" si="53"/>
        <v>-0.65555555555555589</v>
      </c>
      <c r="H44" s="69">
        <f t="shared" si="54"/>
        <v>0.94</v>
      </c>
      <c r="I44" s="69" t="e">
        <f t="shared" si="55"/>
        <v>#N/A</v>
      </c>
      <c r="J44" s="69">
        <f t="shared" si="56"/>
        <v>0.94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0.70555555555555549</v>
      </c>
      <c r="R44" s="69">
        <f t="shared" si="61"/>
        <v>0.80555555555555558</v>
      </c>
      <c r="S44" s="69">
        <f t="shared" si="62"/>
        <v>0.90555555555555556</v>
      </c>
      <c r="T44" s="69">
        <f t="shared" si="63"/>
        <v>1.0055555555555555</v>
      </c>
      <c r="U44" s="69">
        <f t="shared" si="64"/>
        <v>1.1055555555555556</v>
      </c>
      <c r="V44" s="69">
        <f t="shared" si="65"/>
        <v>1.2055555555555555</v>
      </c>
      <c r="W44" s="69">
        <f t="shared" si="66"/>
        <v>1.3055555555555556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3.6</v>
      </c>
      <c r="AC44" s="69">
        <f t="shared" si="72"/>
        <v>-1.4629629629629597</v>
      </c>
      <c r="AD44" s="69">
        <f t="shared" si="73"/>
        <v>3.6</v>
      </c>
      <c r="AE44" s="69" t="e">
        <f t="shared" si="74"/>
        <v>#N/A</v>
      </c>
      <c r="AF44" s="69">
        <f t="shared" si="75"/>
        <v>3.6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3.3233333333333328</v>
      </c>
      <c r="AN44" s="69">
        <f t="shared" si="80"/>
        <v>3.503333333333333</v>
      </c>
      <c r="AO44" s="69">
        <f t="shared" si="81"/>
        <v>3.6833333333333327</v>
      </c>
      <c r="AP44" s="69">
        <f t="shared" si="82"/>
        <v>3.8633333333333328</v>
      </c>
      <c r="AQ44" s="69">
        <f t="shared" si="83"/>
        <v>4.043333333333333</v>
      </c>
      <c r="AR44" s="69">
        <f t="shared" si="84"/>
        <v>4.2233333333333327</v>
      </c>
      <c r="AS44" s="69">
        <f t="shared" si="85"/>
        <v>4.4033333333333324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25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0.99</v>
      </c>
      <c r="G45" s="69">
        <f t="shared" si="53"/>
        <v>-0.15555555555555545</v>
      </c>
      <c r="H45" s="69">
        <f t="shared" si="54"/>
        <v>0.99</v>
      </c>
      <c r="I45" s="69" t="e">
        <f t="shared" si="55"/>
        <v>#N/A</v>
      </c>
      <c r="J45" s="69">
        <f t="shared" si="56"/>
        <v>0.99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0.70555555555555549</v>
      </c>
      <c r="R45" s="69">
        <f t="shared" si="61"/>
        <v>0.80555555555555558</v>
      </c>
      <c r="S45" s="69">
        <f t="shared" si="62"/>
        <v>0.90555555555555556</v>
      </c>
      <c r="T45" s="69">
        <f t="shared" si="63"/>
        <v>1.0055555555555555</v>
      </c>
      <c r="U45" s="69">
        <f t="shared" si="64"/>
        <v>1.1055555555555556</v>
      </c>
      <c r="V45" s="69">
        <f t="shared" si="65"/>
        <v>1.2055555555555555</v>
      </c>
      <c r="W45" s="69">
        <f t="shared" si="66"/>
        <v>1.3055555555555556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3.52</v>
      </c>
      <c r="AC45" s="69">
        <f t="shared" si="72"/>
        <v>-1.9074074074074046</v>
      </c>
      <c r="AD45" s="69">
        <f t="shared" si="73"/>
        <v>3.52</v>
      </c>
      <c r="AE45" s="69" t="e">
        <f t="shared" si="74"/>
        <v>#N/A</v>
      </c>
      <c r="AF45" s="69">
        <f t="shared" si="75"/>
        <v>3.52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3.3233333333333328</v>
      </c>
      <c r="AN45" s="69">
        <f t="shared" si="80"/>
        <v>3.503333333333333</v>
      </c>
      <c r="AO45" s="69">
        <f t="shared" si="81"/>
        <v>3.6833333333333327</v>
      </c>
      <c r="AP45" s="69">
        <f t="shared" si="82"/>
        <v>3.8633333333333328</v>
      </c>
      <c r="AQ45" s="69">
        <f t="shared" si="83"/>
        <v>4.043333333333333</v>
      </c>
      <c r="AR45" s="69">
        <f t="shared" si="84"/>
        <v>4.2233333333333327</v>
      </c>
      <c r="AS45" s="69">
        <f t="shared" si="85"/>
        <v>4.4033333333333324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25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0.95</v>
      </c>
      <c r="G46" s="69">
        <f t="shared" si="53"/>
        <v>-0.5555555555555558</v>
      </c>
      <c r="H46" s="69">
        <f t="shared" si="54"/>
        <v>0.95</v>
      </c>
      <c r="I46" s="69" t="e">
        <f t="shared" si="55"/>
        <v>#N/A</v>
      </c>
      <c r="J46" s="69">
        <f t="shared" si="56"/>
        <v>0.95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1</v>
      </c>
      <c r="P46" s="69" t="str">
        <f t="shared" si="59"/>
        <v>REJEITADO</v>
      </c>
      <c r="Q46" s="69">
        <f t="shared" si="60"/>
        <v>0.70555555555555549</v>
      </c>
      <c r="R46" s="69">
        <f t="shared" si="61"/>
        <v>0.80555555555555558</v>
      </c>
      <c r="S46" s="69">
        <f t="shared" si="62"/>
        <v>0.90555555555555556</v>
      </c>
      <c r="T46" s="69">
        <f t="shared" si="63"/>
        <v>1.0055555555555555</v>
      </c>
      <c r="U46" s="69">
        <f t="shared" si="64"/>
        <v>1.1055555555555556</v>
      </c>
      <c r="V46" s="69">
        <f t="shared" si="65"/>
        <v>1.2055555555555555</v>
      </c>
      <c r="W46" s="69">
        <f t="shared" si="66"/>
        <v>1.3055555555555556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3.53</v>
      </c>
      <c r="AC46" s="69">
        <f t="shared" si="72"/>
        <v>-1.8518518518518503</v>
      </c>
      <c r="AD46" s="69">
        <f t="shared" si="73"/>
        <v>3.53</v>
      </c>
      <c r="AE46" s="69" t="e">
        <f t="shared" si="74"/>
        <v>#N/A</v>
      </c>
      <c r="AF46" s="69">
        <f t="shared" si="75"/>
        <v>3.53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3.3233333333333328</v>
      </c>
      <c r="AN46" s="69">
        <f t="shared" si="80"/>
        <v>3.503333333333333</v>
      </c>
      <c r="AO46" s="69">
        <f t="shared" si="81"/>
        <v>3.6833333333333327</v>
      </c>
      <c r="AP46" s="69">
        <f t="shared" si="82"/>
        <v>3.8633333333333328</v>
      </c>
      <c r="AQ46" s="69">
        <f t="shared" si="83"/>
        <v>4.043333333333333</v>
      </c>
      <c r="AR46" s="69">
        <f t="shared" si="84"/>
        <v>4.2233333333333327</v>
      </c>
      <c r="AS46" s="69">
        <f t="shared" si="85"/>
        <v>4.4033333333333324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25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0.96</v>
      </c>
      <c r="G47" s="69">
        <f t="shared" si="53"/>
        <v>-0.45555555555555571</v>
      </c>
      <c r="H47" s="69">
        <f t="shared" si="54"/>
        <v>0.96</v>
      </c>
      <c r="I47" s="69" t="e">
        <f t="shared" si="55"/>
        <v>#N/A</v>
      </c>
      <c r="J47" s="69">
        <f t="shared" si="56"/>
        <v>0.96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1</v>
      </c>
      <c r="P47" s="69" t="str">
        <f t="shared" si="59"/>
        <v>REJEITADO</v>
      </c>
      <c r="Q47" s="69">
        <f t="shared" si="60"/>
        <v>0.70555555555555549</v>
      </c>
      <c r="R47" s="69">
        <f t="shared" si="61"/>
        <v>0.80555555555555558</v>
      </c>
      <c r="S47" s="69">
        <f t="shared" si="62"/>
        <v>0.90555555555555556</v>
      </c>
      <c r="T47" s="69">
        <f t="shared" si="63"/>
        <v>1.0055555555555555</v>
      </c>
      <c r="U47" s="69">
        <f t="shared" si="64"/>
        <v>1.1055555555555556</v>
      </c>
      <c r="V47" s="69">
        <f t="shared" si="65"/>
        <v>1.2055555555555555</v>
      </c>
      <c r="W47" s="69">
        <f t="shared" si="66"/>
        <v>1.3055555555555556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3.57</v>
      </c>
      <c r="AC47" s="69">
        <f t="shared" si="72"/>
        <v>-1.6296296296296278</v>
      </c>
      <c r="AD47" s="69">
        <f t="shared" si="73"/>
        <v>3.57</v>
      </c>
      <c r="AE47" s="69" t="e">
        <f t="shared" si="74"/>
        <v>#N/A</v>
      </c>
      <c r="AF47" s="69">
        <f t="shared" si="75"/>
        <v>3.57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3.3233333333333328</v>
      </c>
      <c r="AN47" s="69">
        <f t="shared" si="80"/>
        <v>3.503333333333333</v>
      </c>
      <c r="AO47" s="69">
        <f t="shared" si="81"/>
        <v>3.6833333333333327</v>
      </c>
      <c r="AP47" s="69">
        <f t="shared" si="82"/>
        <v>3.8633333333333328</v>
      </c>
      <c r="AQ47" s="69">
        <f t="shared" si="83"/>
        <v>4.043333333333333</v>
      </c>
      <c r="AR47" s="69">
        <f t="shared" si="84"/>
        <v>4.2233333333333327</v>
      </c>
      <c r="AS47" s="69">
        <f t="shared" si="85"/>
        <v>4.4033333333333324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25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0.95</v>
      </c>
      <c r="G48" s="69">
        <f t="shared" si="53"/>
        <v>-0.5555555555555558</v>
      </c>
      <c r="H48" s="69">
        <f t="shared" si="54"/>
        <v>0.95</v>
      </c>
      <c r="I48" s="69" t="e">
        <f t="shared" si="55"/>
        <v>#N/A</v>
      </c>
      <c r="J48" s="69">
        <f t="shared" si="56"/>
        <v>0.95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1</v>
      </c>
      <c r="P48" s="69" t="str">
        <f t="shared" si="59"/>
        <v>REJEITADO</v>
      </c>
      <c r="Q48" s="69">
        <f t="shared" si="60"/>
        <v>0.70555555555555549</v>
      </c>
      <c r="R48" s="69">
        <f t="shared" si="61"/>
        <v>0.80555555555555558</v>
      </c>
      <c r="S48" s="69">
        <f t="shared" si="62"/>
        <v>0.90555555555555556</v>
      </c>
      <c r="T48" s="69">
        <f t="shared" si="63"/>
        <v>1.0055555555555555</v>
      </c>
      <c r="U48" s="69">
        <f t="shared" si="64"/>
        <v>1.1055555555555556</v>
      </c>
      <c r="V48" s="69">
        <f t="shared" si="65"/>
        <v>1.2055555555555555</v>
      </c>
      <c r="W48" s="69">
        <f t="shared" si="66"/>
        <v>1.3055555555555556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3.57</v>
      </c>
      <c r="AC48" s="69">
        <f t="shared" si="72"/>
        <v>-1.6296296296296278</v>
      </c>
      <c r="AD48" s="69">
        <f t="shared" si="73"/>
        <v>3.57</v>
      </c>
      <c r="AE48" s="69" t="e">
        <f t="shared" si="74"/>
        <v>#N/A</v>
      </c>
      <c r="AF48" s="69">
        <f t="shared" si="75"/>
        <v>3.57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3.3233333333333328</v>
      </c>
      <c r="AN48" s="69">
        <f t="shared" si="80"/>
        <v>3.503333333333333</v>
      </c>
      <c r="AO48" s="69">
        <f t="shared" si="81"/>
        <v>3.6833333333333327</v>
      </c>
      <c r="AP48" s="69">
        <f t="shared" si="82"/>
        <v>3.8633333333333328</v>
      </c>
      <c r="AQ48" s="69">
        <f t="shared" si="83"/>
        <v>4.043333333333333</v>
      </c>
      <c r="AR48" s="69">
        <f t="shared" si="84"/>
        <v>4.2233333333333327</v>
      </c>
      <c r="AS48" s="69">
        <f t="shared" si="85"/>
        <v>4.4033333333333324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25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0.98</v>
      </c>
      <c r="G49" s="69">
        <f t="shared" si="53"/>
        <v>-0.25555555555555554</v>
      </c>
      <c r="H49" s="69">
        <f t="shared" si="54"/>
        <v>0.98</v>
      </c>
      <c r="I49" s="69" t="e">
        <f t="shared" si="55"/>
        <v>#N/A</v>
      </c>
      <c r="J49" s="69">
        <f t="shared" si="56"/>
        <v>0.98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1</v>
      </c>
      <c r="P49" s="69" t="str">
        <f t="shared" si="59"/>
        <v>REJEITADO</v>
      </c>
      <c r="Q49" s="69">
        <f t="shared" si="60"/>
        <v>0.70555555555555549</v>
      </c>
      <c r="R49" s="69">
        <f t="shared" si="61"/>
        <v>0.80555555555555558</v>
      </c>
      <c r="S49" s="69">
        <f t="shared" si="62"/>
        <v>0.90555555555555556</v>
      </c>
      <c r="T49" s="69">
        <f t="shared" si="63"/>
        <v>1.0055555555555555</v>
      </c>
      <c r="U49" s="69">
        <f t="shared" si="64"/>
        <v>1.1055555555555556</v>
      </c>
      <c r="V49" s="69">
        <f t="shared" si="65"/>
        <v>1.2055555555555555</v>
      </c>
      <c r="W49" s="69">
        <f t="shared" si="66"/>
        <v>1.3055555555555556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3.59</v>
      </c>
      <c r="AC49" s="69">
        <f t="shared" si="72"/>
        <v>-1.5185185185185166</v>
      </c>
      <c r="AD49" s="69">
        <f t="shared" si="73"/>
        <v>3.59</v>
      </c>
      <c r="AE49" s="69" t="e">
        <f t="shared" si="74"/>
        <v>#N/A</v>
      </c>
      <c r="AF49" s="69">
        <f t="shared" si="75"/>
        <v>3.59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3.3233333333333328</v>
      </c>
      <c r="AN49" s="69">
        <f t="shared" si="80"/>
        <v>3.503333333333333</v>
      </c>
      <c r="AO49" s="69">
        <f t="shared" si="81"/>
        <v>3.6833333333333327</v>
      </c>
      <c r="AP49" s="69">
        <f t="shared" si="82"/>
        <v>3.8633333333333328</v>
      </c>
      <c r="AQ49" s="69">
        <f t="shared" si="83"/>
        <v>4.043333333333333</v>
      </c>
      <c r="AR49" s="69">
        <f t="shared" si="84"/>
        <v>4.2233333333333327</v>
      </c>
      <c r="AS49" s="69">
        <f t="shared" si="85"/>
        <v>4.4033333333333324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25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0.95</v>
      </c>
      <c r="G50" s="69">
        <f t="shared" si="53"/>
        <v>-0.5555555555555558</v>
      </c>
      <c r="H50" s="69">
        <f t="shared" si="54"/>
        <v>0.95</v>
      </c>
      <c r="I50" s="69" t="e">
        <f t="shared" si="55"/>
        <v>#N/A</v>
      </c>
      <c r="J50" s="69">
        <f t="shared" si="56"/>
        <v>0.95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0.70555555555555549</v>
      </c>
      <c r="R50" s="69">
        <f t="shared" si="61"/>
        <v>0.80555555555555558</v>
      </c>
      <c r="S50" s="69">
        <f t="shared" si="62"/>
        <v>0.90555555555555556</v>
      </c>
      <c r="T50" s="69">
        <f t="shared" si="63"/>
        <v>1.0055555555555555</v>
      </c>
      <c r="U50" s="69">
        <f t="shared" si="64"/>
        <v>1.1055555555555556</v>
      </c>
      <c r="V50" s="69">
        <f t="shared" si="65"/>
        <v>1.2055555555555555</v>
      </c>
      <c r="W50" s="69">
        <f t="shared" si="66"/>
        <v>1.3055555555555556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3.63</v>
      </c>
      <c r="AC50" s="69">
        <f t="shared" si="72"/>
        <v>-1.2962962962962943</v>
      </c>
      <c r="AD50" s="69">
        <f t="shared" si="73"/>
        <v>3.63</v>
      </c>
      <c r="AE50" s="69" t="e">
        <f t="shared" si="74"/>
        <v>#N/A</v>
      </c>
      <c r="AF50" s="69">
        <f t="shared" si="75"/>
        <v>3.63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3.3233333333333328</v>
      </c>
      <c r="AN50" s="69">
        <f t="shared" si="80"/>
        <v>3.503333333333333</v>
      </c>
      <c r="AO50" s="69">
        <f t="shared" si="81"/>
        <v>3.6833333333333327</v>
      </c>
      <c r="AP50" s="69">
        <f t="shared" si="82"/>
        <v>3.8633333333333328</v>
      </c>
      <c r="AQ50" s="69">
        <f t="shared" si="83"/>
        <v>4.043333333333333</v>
      </c>
      <c r="AR50" s="69">
        <f t="shared" si="84"/>
        <v>4.2233333333333327</v>
      </c>
      <c r="AS50" s="69">
        <f t="shared" si="85"/>
        <v>4.4033333333333324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25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0.97</v>
      </c>
      <c r="G51" s="69">
        <f t="shared" si="53"/>
        <v>-0.35555555555555562</v>
      </c>
      <c r="H51" s="69">
        <f t="shared" si="54"/>
        <v>0.97</v>
      </c>
      <c r="I51" s="69" t="e">
        <f t="shared" si="55"/>
        <v>#N/A</v>
      </c>
      <c r="J51" s="69">
        <f t="shared" si="56"/>
        <v>0.97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0.70555555555555549</v>
      </c>
      <c r="R51" s="69">
        <f t="shared" si="61"/>
        <v>0.80555555555555558</v>
      </c>
      <c r="S51" s="69">
        <f t="shared" si="62"/>
        <v>0.90555555555555556</v>
      </c>
      <c r="T51" s="69">
        <f t="shared" si="63"/>
        <v>1.0055555555555555</v>
      </c>
      <c r="U51" s="69">
        <f t="shared" si="64"/>
        <v>1.1055555555555556</v>
      </c>
      <c r="V51" s="69">
        <f t="shared" si="65"/>
        <v>1.2055555555555555</v>
      </c>
      <c r="W51" s="69">
        <f t="shared" si="66"/>
        <v>1.3055555555555556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3.58</v>
      </c>
      <c r="AC51" s="69">
        <f t="shared" si="72"/>
        <v>-1.5740740740740711</v>
      </c>
      <c r="AD51" s="69">
        <f t="shared" si="73"/>
        <v>3.58</v>
      </c>
      <c r="AE51" s="69" t="e">
        <f t="shared" si="74"/>
        <v>#N/A</v>
      </c>
      <c r="AF51" s="69">
        <f t="shared" si="75"/>
        <v>3.58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1</v>
      </c>
      <c r="AK51" s="69">
        <f t="shared" si="95"/>
        <v>1</v>
      </c>
      <c r="AL51" s="69" t="str">
        <f t="shared" si="78"/>
        <v>REJEITADO</v>
      </c>
      <c r="AM51" s="69">
        <f t="shared" si="79"/>
        <v>3.3233333333333328</v>
      </c>
      <c r="AN51" s="69">
        <f t="shared" si="80"/>
        <v>3.503333333333333</v>
      </c>
      <c r="AO51" s="69">
        <f t="shared" si="81"/>
        <v>3.6833333333333327</v>
      </c>
      <c r="AP51" s="69">
        <f t="shared" si="82"/>
        <v>3.8633333333333328</v>
      </c>
      <c r="AQ51" s="69">
        <f t="shared" si="83"/>
        <v>4.043333333333333</v>
      </c>
      <c r="AR51" s="69">
        <f t="shared" si="84"/>
        <v>4.2233333333333327</v>
      </c>
      <c r="AS51" s="69">
        <f t="shared" si="85"/>
        <v>4.4033333333333324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25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1.01</v>
      </c>
      <c r="G52" s="69">
        <f t="shared" si="53"/>
        <v>4.4444444444444731E-2</v>
      </c>
      <c r="H52" s="69">
        <f t="shared" si="54"/>
        <v>1.01</v>
      </c>
      <c r="I52" s="69">
        <f t="shared" si="55"/>
        <v>1.01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0.70555555555555549</v>
      </c>
      <c r="R52" s="69">
        <f t="shared" si="61"/>
        <v>0.80555555555555558</v>
      </c>
      <c r="S52" s="69">
        <f t="shared" si="62"/>
        <v>0.90555555555555556</v>
      </c>
      <c r="T52" s="69">
        <f t="shared" si="63"/>
        <v>1.0055555555555555</v>
      </c>
      <c r="U52" s="69">
        <f t="shared" si="64"/>
        <v>1.1055555555555556</v>
      </c>
      <c r="V52" s="69">
        <f t="shared" si="65"/>
        <v>1.2055555555555555</v>
      </c>
      <c r="W52" s="69">
        <f t="shared" si="66"/>
        <v>1.3055555555555556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3.74</v>
      </c>
      <c r="AC52" s="69">
        <f t="shared" si="72"/>
        <v>-0.68518518518518134</v>
      </c>
      <c r="AD52" s="69">
        <f t="shared" si="73"/>
        <v>3.74</v>
      </c>
      <c r="AE52" s="69" t="e">
        <f t="shared" si="74"/>
        <v>#N/A</v>
      </c>
      <c r="AF52" s="69">
        <f t="shared" si="75"/>
        <v>3.74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3.3233333333333328</v>
      </c>
      <c r="AN52" s="69">
        <f t="shared" si="80"/>
        <v>3.503333333333333</v>
      </c>
      <c r="AO52" s="69">
        <f t="shared" si="81"/>
        <v>3.6833333333333327</v>
      </c>
      <c r="AP52" s="69">
        <f t="shared" si="82"/>
        <v>3.8633333333333328</v>
      </c>
      <c r="AQ52" s="69">
        <f t="shared" si="83"/>
        <v>4.043333333333333</v>
      </c>
      <c r="AR52" s="69">
        <f t="shared" si="84"/>
        <v>4.2233333333333327</v>
      </c>
      <c r="AS52" s="69">
        <f t="shared" si="85"/>
        <v>4.4033333333333324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25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0.94</v>
      </c>
      <c r="G53" s="69">
        <f t="shared" si="53"/>
        <v>-0.65555555555555589</v>
      </c>
      <c r="H53" s="69">
        <f t="shared" si="54"/>
        <v>0.94</v>
      </c>
      <c r="I53" s="69">
        <f t="shared" si="55"/>
        <v>0.94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0.70555555555555549</v>
      </c>
      <c r="R53" s="69">
        <f t="shared" si="61"/>
        <v>0.80555555555555558</v>
      </c>
      <c r="S53" s="69">
        <f t="shared" si="62"/>
        <v>0.90555555555555556</v>
      </c>
      <c r="T53" s="69">
        <f t="shared" si="63"/>
        <v>1.0055555555555555</v>
      </c>
      <c r="U53" s="69">
        <f t="shared" si="64"/>
        <v>1.1055555555555556</v>
      </c>
      <c r="V53" s="69">
        <f t="shared" si="65"/>
        <v>1.2055555555555555</v>
      </c>
      <c r="W53" s="69">
        <f t="shared" si="66"/>
        <v>1.3055555555555556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3.65</v>
      </c>
      <c r="AC53" s="69">
        <f t="shared" si="72"/>
        <v>-1.1851851851851829</v>
      </c>
      <c r="AD53" s="69">
        <f t="shared" si="73"/>
        <v>3.65</v>
      </c>
      <c r="AE53" s="69" t="e">
        <f t="shared" si="74"/>
        <v>#N/A</v>
      </c>
      <c r="AF53" s="69">
        <f t="shared" si="75"/>
        <v>3.65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3.3233333333333328</v>
      </c>
      <c r="AN53" s="69">
        <f t="shared" si="80"/>
        <v>3.503333333333333</v>
      </c>
      <c r="AO53" s="69">
        <f t="shared" si="81"/>
        <v>3.6833333333333327</v>
      </c>
      <c r="AP53" s="69">
        <f t="shared" si="82"/>
        <v>3.8633333333333328</v>
      </c>
      <c r="AQ53" s="69">
        <f t="shared" si="83"/>
        <v>4.043333333333333</v>
      </c>
      <c r="AR53" s="69">
        <f t="shared" si="84"/>
        <v>4.2233333333333327</v>
      </c>
      <c r="AS53" s="69">
        <f t="shared" si="85"/>
        <v>4.4033333333333324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25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0.98</v>
      </c>
      <c r="G54" s="69">
        <f t="shared" si="53"/>
        <v>-0.25555555555555554</v>
      </c>
      <c r="H54" s="69">
        <f t="shared" si="54"/>
        <v>0.98</v>
      </c>
      <c r="I54" s="69">
        <f t="shared" si="55"/>
        <v>0.98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0.70555555555555549</v>
      </c>
      <c r="R54" s="69">
        <f t="shared" si="61"/>
        <v>0.80555555555555558</v>
      </c>
      <c r="S54" s="69">
        <f t="shared" si="62"/>
        <v>0.90555555555555556</v>
      </c>
      <c r="T54" s="69">
        <f t="shared" si="63"/>
        <v>1.0055555555555555</v>
      </c>
      <c r="U54" s="69">
        <f t="shared" si="64"/>
        <v>1.1055555555555556</v>
      </c>
      <c r="V54" s="69">
        <f t="shared" si="65"/>
        <v>1.2055555555555555</v>
      </c>
      <c r="W54" s="69">
        <f t="shared" si="66"/>
        <v>1.3055555555555556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3.62</v>
      </c>
      <c r="AC54" s="69">
        <f t="shared" si="72"/>
        <v>-1.3518518518518485</v>
      </c>
      <c r="AD54" s="69">
        <f t="shared" si="73"/>
        <v>3.62</v>
      </c>
      <c r="AE54" s="69" t="e">
        <f t="shared" si="74"/>
        <v>#N/A</v>
      </c>
      <c r="AF54" s="69">
        <f t="shared" si="75"/>
        <v>3.62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3.3233333333333328</v>
      </c>
      <c r="AN54" s="69">
        <f t="shared" si="80"/>
        <v>3.503333333333333</v>
      </c>
      <c r="AO54" s="69">
        <f t="shared" si="81"/>
        <v>3.6833333333333327</v>
      </c>
      <c r="AP54" s="69">
        <f t="shared" si="82"/>
        <v>3.8633333333333328</v>
      </c>
      <c r="AQ54" s="69">
        <f t="shared" si="83"/>
        <v>4.043333333333333</v>
      </c>
      <c r="AR54" s="69">
        <f t="shared" si="84"/>
        <v>4.2233333333333327</v>
      </c>
      <c r="AS54" s="69">
        <f t="shared" si="85"/>
        <v>4.4033333333333324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25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0.98</v>
      </c>
      <c r="G55" s="69">
        <f t="shared" si="53"/>
        <v>-0.25555555555555554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3.56</v>
      </c>
      <c r="AC55" s="69">
        <f t="shared" si="72"/>
        <v>-1.6851851851851822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25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0.99</v>
      </c>
      <c r="G56" s="69">
        <f t="shared" si="53"/>
        <v>-0.15555555555555545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1</v>
      </c>
      <c r="P56" s="69" t="str">
        <f t="shared" si="59"/>
        <v>REJEITADO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3.6</v>
      </c>
      <c r="AC56" s="69">
        <f t="shared" si="72"/>
        <v>-1.4629629629629597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1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25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0.96</v>
      </c>
      <c r="G57" s="69">
        <f t="shared" si="53"/>
        <v>-0.45555555555555571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1</v>
      </c>
      <c r="P57" s="69" t="str">
        <f t="shared" si="59"/>
        <v>REJEITADO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3.61</v>
      </c>
      <c r="AC57" s="69">
        <f t="shared" si="72"/>
        <v>-1.4074074074074054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1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25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0.95</v>
      </c>
      <c r="G58" s="69">
        <f t="shared" si="53"/>
        <v>-0.5555555555555558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3.58</v>
      </c>
      <c r="AC58" s="69">
        <f t="shared" si="72"/>
        <v>-1.5740740740740711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1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25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0.97</v>
      </c>
      <c r="G59" s="69">
        <f t="shared" si="53"/>
        <v>-0.35555555555555562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3.62</v>
      </c>
      <c r="AC59" s="69">
        <f t="shared" si="72"/>
        <v>-1.3518518518518485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1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25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0.99</v>
      </c>
      <c r="G60" s="69">
        <f t="shared" si="53"/>
        <v>-0.15555555555555545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3.55</v>
      </c>
      <c r="AC60" s="69">
        <f t="shared" si="72"/>
        <v>-1.7407407407407391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25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0.92</v>
      </c>
      <c r="G61" s="69">
        <f t="shared" si="53"/>
        <v>-0.85555555555555496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3.52</v>
      </c>
      <c r="AC61" s="69">
        <f t="shared" si="72"/>
        <v>-1.9074074074074046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25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0.94</v>
      </c>
      <c r="G62" s="69">
        <f t="shared" si="53"/>
        <v>-0.65555555555555589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3.6</v>
      </c>
      <c r="AC62" s="69">
        <f t="shared" si="72"/>
        <v>-1.4629629629629597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1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25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0.95</v>
      </c>
      <c r="G63" s="69">
        <f t="shared" si="53"/>
        <v>-0.5555555555555558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3.6</v>
      </c>
      <c r="AC63" s="69">
        <f t="shared" si="72"/>
        <v>-1.4629629629629597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1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25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0.97</v>
      </c>
      <c r="G64" s="69">
        <f t="shared" si="53"/>
        <v>-0.35555555555555562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3.56</v>
      </c>
      <c r="AC64" s="69">
        <f t="shared" si="72"/>
        <v>-1.6851851851851822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1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25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0.95</v>
      </c>
      <c r="G65" s="69">
        <f t="shared" si="53"/>
        <v>-0.5555555555555558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3.6</v>
      </c>
      <c r="AC65" s="69">
        <f t="shared" si="72"/>
        <v>-1.4629629629629597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1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25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0.93</v>
      </c>
      <c r="G66" s="69">
        <f t="shared" si="53"/>
        <v>-0.75555555555555487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1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3.56</v>
      </c>
      <c r="AC66" s="69">
        <f t="shared" si="72"/>
        <v>-1.6851851851851822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1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25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0.95</v>
      </c>
      <c r="G67" s="69">
        <f t="shared" ref="G67:G98" si="101">IF(OR($F67="",$AY$1=""),"",($F67-$AX$1)/$AY$1)</f>
        <v>-0.5555555555555558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1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3.54</v>
      </c>
      <c r="AC67" s="69">
        <f t="shared" ref="AC67:AC98" si="120">IF(OR($AB67="",$BA$1=""),"",($AB67-$AZ$1)/$BA$1)</f>
        <v>-1.7962962962962934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1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25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0.95</v>
      </c>
      <c r="G68" s="69">
        <f t="shared" si="101"/>
        <v>-0.5555555555555558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1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3.63</v>
      </c>
      <c r="AC68" s="69">
        <f t="shared" si="120"/>
        <v>-1.2962962962962943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1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25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0.94</v>
      </c>
      <c r="G69" s="69">
        <f t="shared" si="101"/>
        <v>-0.65555555555555589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3.6</v>
      </c>
      <c r="AC69" s="69">
        <f t="shared" si="120"/>
        <v>-1.4629629629629597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1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25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0.95</v>
      </c>
      <c r="G70" s="69">
        <f t="shared" si="101"/>
        <v>-0.5555555555555558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3.59</v>
      </c>
      <c r="AC70" s="69">
        <f t="shared" si="120"/>
        <v>-1.5185185185185166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1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25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0.96</v>
      </c>
      <c r="G71" s="69">
        <f t="shared" si="101"/>
        <v>-0.45555555555555571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3.6</v>
      </c>
      <c r="AC71" s="69">
        <f t="shared" si="120"/>
        <v>-1.4629629629629597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1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25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0.94</v>
      </c>
      <c r="G72" s="69">
        <f t="shared" si="101"/>
        <v>-0.65555555555555589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3.36</v>
      </c>
      <c r="AC72" s="69">
        <f t="shared" si="120"/>
        <v>-2.7962962962962945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25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0.99</v>
      </c>
      <c r="G73" s="69">
        <f t="shared" si="101"/>
        <v>-0.15555555555555545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3.31</v>
      </c>
      <c r="AC73" s="69">
        <f t="shared" si="120"/>
        <v>-3.0740740740740713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1</v>
      </c>
      <c r="AH73" s="69">
        <f t="shared" si="139"/>
        <v>1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25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0.93</v>
      </c>
      <c r="G74" s="69">
        <f t="shared" si="101"/>
        <v>-0.75555555555555487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3.44</v>
      </c>
      <c r="AC74" s="69">
        <f t="shared" si="120"/>
        <v>-2.3518518518518494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25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0.96</v>
      </c>
      <c r="G75" s="69">
        <f t="shared" si="101"/>
        <v>-0.45555555555555571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3.54</v>
      </c>
      <c r="AC75" s="69">
        <f t="shared" si="120"/>
        <v>-1.7962962962962934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25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0.97</v>
      </c>
      <c r="G76" s="69">
        <f t="shared" si="101"/>
        <v>-0.35555555555555562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3.46</v>
      </c>
      <c r="AC76" s="69">
        <f t="shared" si="120"/>
        <v>-2.2407407407407383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25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0.96</v>
      </c>
      <c r="G77" s="69">
        <f t="shared" si="101"/>
        <v>-0.45555555555555571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3.51</v>
      </c>
      <c r="AC77" s="69">
        <f t="shared" si="120"/>
        <v>-1.9629629629629615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25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0.93</v>
      </c>
      <c r="G78" s="69">
        <f t="shared" si="101"/>
        <v>-0.75555555555555487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3.4</v>
      </c>
      <c r="AC78" s="69">
        <f t="shared" si="120"/>
        <v>-2.5740740740740717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25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0.96</v>
      </c>
      <c r="G79" s="69">
        <f t="shared" si="101"/>
        <v>-0.45555555555555571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3.48</v>
      </c>
      <c r="AC79" s="69">
        <f t="shared" si="120"/>
        <v>-2.1296296296296271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25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0.89</v>
      </c>
      <c r="G80" s="69">
        <f t="shared" si="101"/>
        <v>-1.1555555555555552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3.41</v>
      </c>
      <c r="AC80" s="69">
        <f t="shared" si="120"/>
        <v>-2.518518518518515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25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0.91</v>
      </c>
      <c r="G81" s="69">
        <f t="shared" si="101"/>
        <v>-0.95555555555555505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3.44</v>
      </c>
      <c r="AC81" s="69">
        <f t="shared" si="120"/>
        <v>-2.3518518518518494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25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0.88</v>
      </c>
      <c r="G82" s="69">
        <f t="shared" si="101"/>
        <v>-1.2555555555555553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3.37</v>
      </c>
      <c r="AC82" s="69">
        <f t="shared" si="120"/>
        <v>-2.7407407407407374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25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0.84</v>
      </c>
      <c r="G83" s="69">
        <f t="shared" si="101"/>
        <v>-1.6555555555555557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3.38</v>
      </c>
      <c r="AC83" s="69">
        <f t="shared" si="120"/>
        <v>-2.6851851851851833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25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1.01</v>
      </c>
      <c r="G84" s="69">
        <f t="shared" si="101"/>
        <v>4.4444444444444731E-2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3.71</v>
      </c>
      <c r="AC84" s="69">
        <f t="shared" si="120"/>
        <v>-0.85185185185184931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25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0.99</v>
      </c>
      <c r="G85" s="69">
        <f t="shared" si="101"/>
        <v>-0.15555555555555545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3.77</v>
      </c>
      <c r="AC85" s="69">
        <f t="shared" si="120"/>
        <v>-0.51851851851851571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25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0.99</v>
      </c>
      <c r="G86" s="69">
        <f t="shared" si="101"/>
        <v>-0.15555555555555545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3.63</v>
      </c>
      <c r="AC86" s="69">
        <f t="shared" si="120"/>
        <v>-1.2962962962962943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25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0.94</v>
      </c>
      <c r="G87" s="69">
        <f t="shared" si="101"/>
        <v>-0.65555555555555589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3.58</v>
      </c>
      <c r="AC87" s="69">
        <f t="shared" si="120"/>
        <v>-1.5740740740740711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25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0.97</v>
      </c>
      <c r="G88" s="69">
        <f t="shared" si="101"/>
        <v>-0.35555555555555562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1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3.66</v>
      </c>
      <c r="AC88" s="69">
        <f t="shared" si="120"/>
        <v>-1.1296296296296262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25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0.93</v>
      </c>
      <c r="G89" s="69">
        <f t="shared" si="101"/>
        <v>-0.75555555555555487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1</v>
      </c>
      <c r="P89" s="69" t="str">
        <f t="shared" si="107"/>
        <v>REJEITADO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3.35</v>
      </c>
      <c r="AC89" s="69">
        <f t="shared" si="120"/>
        <v>-2.8518518518518485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25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0.93</v>
      </c>
      <c r="G90" s="69">
        <f t="shared" si="101"/>
        <v>-0.75555555555555487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3.34</v>
      </c>
      <c r="AC90" s="69">
        <f t="shared" si="120"/>
        <v>-2.9074074074074057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25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0.92</v>
      </c>
      <c r="G91" s="69">
        <f t="shared" si="101"/>
        <v>-0.85555555555555496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3.33</v>
      </c>
      <c r="AC91" s="69">
        <f t="shared" si="120"/>
        <v>-2.9629629629629601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25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0.9</v>
      </c>
      <c r="G92" s="69">
        <f t="shared" si="101"/>
        <v>-1.0555555555555551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3.36</v>
      </c>
      <c r="AC92" s="69">
        <f t="shared" si="120"/>
        <v>-2.7962962962962945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25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0.95</v>
      </c>
      <c r="G93" s="69">
        <f t="shared" si="101"/>
        <v>-0.5555555555555558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3.46</v>
      </c>
      <c r="AC93" s="69">
        <f t="shared" si="120"/>
        <v>-2.2407407407407383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1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25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0.94</v>
      </c>
      <c r="G94" s="69">
        <f t="shared" si="101"/>
        <v>-0.65555555555555589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3.45</v>
      </c>
      <c r="AC94" s="69">
        <f t="shared" si="120"/>
        <v>-2.2962962962962927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25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0.93</v>
      </c>
      <c r="G95" s="69">
        <f t="shared" si="101"/>
        <v>-0.75555555555555487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25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0.95</v>
      </c>
      <c r="G96" s="69">
        <f t="shared" si="101"/>
        <v>-0.5555555555555558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3.53</v>
      </c>
      <c r="AC96" s="69">
        <f t="shared" si="120"/>
        <v>-1.8518518518518503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25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0.96</v>
      </c>
      <c r="G97" s="69">
        <f t="shared" si="101"/>
        <v>-0.45555555555555571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3.6</v>
      </c>
      <c r="AC97" s="69">
        <f t="shared" si="120"/>
        <v>-1.4629629629629597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25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0.97</v>
      </c>
      <c r="G98" s="69">
        <f t="shared" si="101"/>
        <v>-0.35555555555555562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3.51</v>
      </c>
      <c r="AC98" s="69">
        <f t="shared" si="120"/>
        <v>-1.9629629629629615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25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0.96</v>
      </c>
      <c r="G99" s="69">
        <f t="shared" ref="G99:G130" si="149">IF(OR($F99="",$AY$1=""),"",($F99-$AX$1)/$AY$1)</f>
        <v>-0.45555555555555571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1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3.54</v>
      </c>
      <c r="AC99" s="69">
        <f t="shared" ref="AC99:AC130" si="168">IF(OR($AB99="",$BA$1=""),"",($AB99-$AZ$1)/$BA$1)</f>
        <v>-1.7962962962962934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1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25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0.95</v>
      </c>
      <c r="G100" s="69">
        <f t="shared" si="149"/>
        <v>-0.5555555555555558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3.5</v>
      </c>
      <c r="AC100" s="69">
        <f t="shared" si="168"/>
        <v>-2.0185185185185159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25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0.9</v>
      </c>
      <c r="G101" s="69">
        <f t="shared" si="149"/>
        <v>-1.0555555555555551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3.63</v>
      </c>
      <c r="AC101" s="69">
        <f t="shared" si="168"/>
        <v>-1.2962962962962943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25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0.94</v>
      </c>
      <c r="G102" s="69">
        <f t="shared" si="149"/>
        <v>-0.65555555555555589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3.57</v>
      </c>
      <c r="AC102" s="69">
        <f t="shared" si="168"/>
        <v>-1.6296296296296278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25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0.95</v>
      </c>
      <c r="G103" s="69">
        <f t="shared" si="149"/>
        <v>-0.5555555555555558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3.54</v>
      </c>
      <c r="AC103" s="69">
        <f t="shared" si="168"/>
        <v>-1.7962962962962934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25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0.94</v>
      </c>
      <c r="G104" s="69">
        <f t="shared" si="149"/>
        <v>-0.65555555555555589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3.51</v>
      </c>
      <c r="AC104" s="69">
        <f t="shared" si="168"/>
        <v>-1.9629629629629615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25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0.95</v>
      </c>
      <c r="G105" s="69">
        <f t="shared" si="149"/>
        <v>-0.5555555555555558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3.6</v>
      </c>
      <c r="AC105" s="69">
        <f t="shared" si="168"/>
        <v>-1.4629629629629597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25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0.97</v>
      </c>
      <c r="G106" s="69">
        <f t="shared" si="149"/>
        <v>-0.35555555555555562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3.65</v>
      </c>
      <c r="AC106" s="69">
        <f t="shared" si="168"/>
        <v>-1.1851851851851829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25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0.96</v>
      </c>
      <c r="G107" s="69">
        <f t="shared" si="149"/>
        <v>-0.45555555555555571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3.5</v>
      </c>
      <c r="AC107" s="69">
        <f t="shared" si="168"/>
        <v>-2.0185185185185159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25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0.95</v>
      </c>
      <c r="G108" s="69">
        <f t="shared" si="149"/>
        <v>-0.5555555555555558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3.54</v>
      </c>
      <c r="AC108" s="69">
        <f t="shared" si="168"/>
        <v>-1.7962962962962934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25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0.92</v>
      </c>
      <c r="G109" s="69">
        <f t="shared" si="149"/>
        <v>-0.85555555555555496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3.43</v>
      </c>
      <c r="AC109" s="69">
        <f t="shared" si="168"/>
        <v>-2.4074074074074039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25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0.98</v>
      </c>
      <c r="G110" s="69">
        <f t="shared" si="149"/>
        <v>-0.25555555555555554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3.5</v>
      </c>
      <c r="AC110" s="69">
        <f t="shared" si="168"/>
        <v>-2.0185185185185159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25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0.97</v>
      </c>
      <c r="G111" s="69">
        <f t="shared" si="149"/>
        <v>-0.35555555555555562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3.65</v>
      </c>
      <c r="AC111" s="69">
        <f t="shared" si="168"/>
        <v>-1.1851851851851829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1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25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0.99</v>
      </c>
      <c r="G112" s="69">
        <f t="shared" si="149"/>
        <v>-0.15555555555555545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3.5</v>
      </c>
      <c r="AC112" s="69">
        <f t="shared" si="168"/>
        <v>-2.0185185185185159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1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25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3.51</v>
      </c>
      <c r="AC113" s="69">
        <f t="shared" si="168"/>
        <v>-1.9629629629629615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1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25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25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25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25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25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25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25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25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25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25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25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25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25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25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25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25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25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25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25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25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25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25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25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25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25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25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25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25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25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25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25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25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25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25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25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25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25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25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25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25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25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25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25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25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25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25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25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25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25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25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25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25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25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25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25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25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25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25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25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25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25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25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25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25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25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25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25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25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25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31F8-F42B-41BB-983B-098FB5739538}">
  <dimension ref="A1:M11"/>
  <sheetViews>
    <sheetView workbookViewId="0"/>
  </sheetViews>
  <sheetFormatPr defaultRowHeight="15" x14ac:dyDescent="0.25"/>
  <cols>
    <col min="1" max="1" width="137.42578125" bestFit="1" customWidth="1"/>
    <col min="2" max="2" width="10.140625" bestFit="1" customWidth="1"/>
    <col min="3" max="3" width="6" bestFit="1" customWidth="1"/>
    <col min="4" max="4" width="25.28515625" bestFit="1" customWidth="1"/>
    <col min="5" max="5" width="32.42578125" bestFit="1" customWidth="1"/>
    <col min="6" max="6" width="2.42578125" bestFit="1" customWidth="1"/>
    <col min="7" max="7" width="2.140625" bestFit="1" customWidth="1"/>
    <col min="8" max="8" width="6.42578125" bestFit="1" customWidth="1"/>
    <col min="9" max="10" width="12.42578125" bestFit="1" customWidth="1"/>
    <col min="11" max="11" width="14.42578125" bestFit="1" customWidth="1"/>
    <col min="12" max="12" width="80.28515625" bestFit="1" customWidth="1"/>
    <col min="13" max="13" width="13.28515625" bestFit="1" customWidth="1"/>
  </cols>
  <sheetData>
    <row r="1" spans="1:13" x14ac:dyDescent="0.25">
      <c r="A1" t="s">
        <v>1169</v>
      </c>
    </row>
    <row r="2" spans="1:13" x14ac:dyDescent="0.25">
      <c r="A2" t="s">
        <v>1170</v>
      </c>
    </row>
    <row r="3" spans="1:13" x14ac:dyDescent="0.25">
      <c r="A3" s="131" t="s">
        <v>1171</v>
      </c>
      <c r="B3" s="131" t="s">
        <v>1172</v>
      </c>
      <c r="C3" s="131" t="s">
        <v>1173</v>
      </c>
      <c r="D3" s="131" t="s">
        <v>1174</v>
      </c>
      <c r="E3" s="131" t="s">
        <v>1175</v>
      </c>
      <c r="F3" s="131" t="s">
        <v>1176</v>
      </c>
      <c r="G3" s="131" t="s">
        <v>1177</v>
      </c>
      <c r="H3" s="131" t="s">
        <v>1178</v>
      </c>
      <c r="I3" s="131" t="s">
        <v>293</v>
      </c>
      <c r="J3" s="131" t="s">
        <v>1179</v>
      </c>
      <c r="K3" s="131" t="s">
        <v>1180</v>
      </c>
      <c r="L3" s="131" t="s">
        <v>1181</v>
      </c>
      <c r="M3" s="131" t="s">
        <v>1182</v>
      </c>
    </row>
    <row r="4" spans="1:13" x14ac:dyDescent="0.25">
      <c r="A4" t="s">
        <v>1183</v>
      </c>
      <c r="B4">
        <v>2</v>
      </c>
      <c r="C4" t="s">
        <v>1113</v>
      </c>
      <c r="D4" t="s">
        <v>1184</v>
      </c>
      <c r="E4" t="s">
        <v>1185</v>
      </c>
      <c r="F4">
        <v>1</v>
      </c>
      <c r="G4">
        <v>1</v>
      </c>
      <c r="H4">
        <v>3</v>
      </c>
      <c r="I4" t="b">
        <v>1</v>
      </c>
      <c r="J4" t="b">
        <v>1</v>
      </c>
      <c r="K4" t="b">
        <v>0</v>
      </c>
      <c r="L4" t="s">
        <v>1186</v>
      </c>
      <c r="M4" t="s">
        <v>1187</v>
      </c>
    </row>
    <row r="5" spans="1:13" x14ac:dyDescent="0.25">
      <c r="A5" t="s">
        <v>1183</v>
      </c>
      <c r="B5">
        <v>2</v>
      </c>
      <c r="C5" t="s">
        <v>1188</v>
      </c>
      <c r="D5" t="s">
        <v>1185</v>
      </c>
      <c r="E5" t="s">
        <v>1189</v>
      </c>
      <c r="F5">
        <v>2</v>
      </c>
      <c r="G5">
        <v>1</v>
      </c>
      <c r="H5">
        <v>2</v>
      </c>
      <c r="I5" t="b">
        <v>1</v>
      </c>
      <c r="J5" t="b">
        <v>1</v>
      </c>
      <c r="K5" t="b">
        <v>0</v>
      </c>
      <c r="L5" t="s">
        <v>1190</v>
      </c>
      <c r="M5" t="s">
        <v>1187</v>
      </c>
    </row>
    <row r="6" spans="1:13" x14ac:dyDescent="0.25">
      <c r="A6" t="s">
        <v>1183</v>
      </c>
      <c r="B6">
        <v>2</v>
      </c>
      <c r="C6" t="s">
        <v>1188</v>
      </c>
      <c r="D6" t="s">
        <v>1191</v>
      </c>
      <c r="E6" t="s">
        <v>1192</v>
      </c>
      <c r="F6">
        <v>1</v>
      </c>
      <c r="G6">
        <v>2</v>
      </c>
      <c r="H6">
        <v>2</v>
      </c>
      <c r="I6" t="b">
        <v>1</v>
      </c>
      <c r="J6" t="b">
        <v>1</v>
      </c>
      <c r="K6" t="b">
        <v>0</v>
      </c>
      <c r="L6" t="s">
        <v>1193</v>
      </c>
      <c r="M6" t="s">
        <v>1187</v>
      </c>
    </row>
    <row r="7" spans="1:13" x14ac:dyDescent="0.25">
      <c r="A7" t="s">
        <v>1183</v>
      </c>
      <c r="B7">
        <v>2</v>
      </c>
      <c r="C7" t="s">
        <v>1194</v>
      </c>
      <c r="D7" t="s">
        <v>1185</v>
      </c>
      <c r="E7" t="s">
        <v>1189</v>
      </c>
      <c r="F7">
        <v>2</v>
      </c>
      <c r="G7">
        <v>1</v>
      </c>
      <c r="H7">
        <v>4</v>
      </c>
      <c r="I7" t="b">
        <v>1</v>
      </c>
      <c r="J7" t="b">
        <v>1</v>
      </c>
      <c r="K7" t="b">
        <v>0</v>
      </c>
      <c r="L7" t="s">
        <v>1190</v>
      </c>
      <c r="M7" t="s">
        <v>1187</v>
      </c>
    </row>
    <row r="8" spans="1:13" x14ac:dyDescent="0.25">
      <c r="A8" t="s">
        <v>1183</v>
      </c>
      <c r="B8">
        <v>2</v>
      </c>
      <c r="C8" t="s">
        <v>1195</v>
      </c>
      <c r="D8" t="s">
        <v>1196</v>
      </c>
      <c r="E8" t="s">
        <v>1197</v>
      </c>
      <c r="F8">
        <v>2</v>
      </c>
      <c r="G8">
        <v>2</v>
      </c>
      <c r="H8">
        <v>1</v>
      </c>
      <c r="I8" t="b">
        <v>1</v>
      </c>
      <c r="J8" t="b">
        <v>1</v>
      </c>
      <c r="K8" t="b">
        <v>0</v>
      </c>
      <c r="L8" t="s">
        <v>1198</v>
      </c>
      <c r="M8" t="s">
        <v>1187</v>
      </c>
    </row>
    <row r="9" spans="1:13" x14ac:dyDescent="0.25">
      <c r="A9" t="s">
        <v>1183</v>
      </c>
      <c r="B9">
        <v>2</v>
      </c>
      <c r="C9" t="s">
        <v>1195</v>
      </c>
      <c r="D9" t="s">
        <v>1199</v>
      </c>
      <c r="E9" t="s">
        <v>1192</v>
      </c>
      <c r="F9">
        <v>1</v>
      </c>
      <c r="G9">
        <v>4</v>
      </c>
      <c r="H9">
        <v>1</v>
      </c>
      <c r="I9" t="b">
        <v>0</v>
      </c>
      <c r="J9" t="b">
        <v>0</v>
      </c>
      <c r="K9" t="b">
        <v>1</v>
      </c>
      <c r="L9" t="s">
        <v>1200</v>
      </c>
      <c r="M9" t="s">
        <v>1187</v>
      </c>
    </row>
    <row r="10" spans="1:13" x14ac:dyDescent="0.25">
      <c r="A10" t="s">
        <v>1183</v>
      </c>
      <c r="B10">
        <v>2</v>
      </c>
      <c r="C10" t="s">
        <v>1201</v>
      </c>
      <c r="D10" t="s">
        <v>1202</v>
      </c>
      <c r="E10" t="s">
        <v>1197</v>
      </c>
      <c r="F10">
        <v>2</v>
      </c>
      <c r="G10">
        <v>4</v>
      </c>
      <c r="H10">
        <v>0</v>
      </c>
      <c r="I10" t="b">
        <v>1</v>
      </c>
      <c r="J10" t="b">
        <v>1</v>
      </c>
      <c r="K10" t="b">
        <v>0</v>
      </c>
      <c r="L10" t="s">
        <v>1203</v>
      </c>
      <c r="M10" t="s">
        <v>1187</v>
      </c>
    </row>
    <row r="11" spans="1:13" x14ac:dyDescent="0.25">
      <c r="A11" t="s">
        <v>1183</v>
      </c>
      <c r="B11">
        <v>2</v>
      </c>
      <c r="C11" t="s">
        <v>1201</v>
      </c>
      <c r="D11" t="s">
        <v>1204</v>
      </c>
      <c r="E11" t="s">
        <v>1192</v>
      </c>
      <c r="F11">
        <v>1</v>
      </c>
      <c r="G11">
        <v>8</v>
      </c>
      <c r="H11">
        <v>0</v>
      </c>
      <c r="I11" t="b">
        <v>0</v>
      </c>
      <c r="J11" t="b">
        <v>0</v>
      </c>
      <c r="K11" t="b">
        <v>1</v>
      </c>
      <c r="L11" t="s">
        <v>1205</v>
      </c>
      <c r="M11" t="s">
        <v>1187</v>
      </c>
    </row>
  </sheetData>
  <sheetProtection algorithmName="SHA-512" hashValue="1762hA6bYEYQvMGZ5JlkaFP8SUweDA74azH2v54HNe/GO6zdOGc1WiKZY2ewbkWp7knxJZ0aTBPpYA0/Rb1dxw==" saltValue="hNKpqzuZoDW1CMlPC9cNj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K6" sqref="K6"/>
    </sheetView>
  </sheetViews>
  <sheetFormatPr defaultColWidth="8.85546875" defaultRowHeight="15.75" x14ac:dyDescent="0.25"/>
  <cols>
    <col min="1" max="1" width="9" style="1" customWidth="1"/>
    <col min="2" max="2" width="6" style="1" customWidth="1"/>
    <col min="3" max="17" width="14.7109375" style="1" customWidth="1"/>
    <col min="18" max="25" width="15.7109375" style="160" customWidth="1"/>
    <col min="26" max="28" width="8.85546875" style="159"/>
    <col min="29" max="16384" width="8.85546875" style="1"/>
  </cols>
  <sheetData>
    <row r="1" spans="1:28" s="177" customFormat="1" ht="40.15" customHeight="1" thickBot="1" x14ac:dyDescent="0.5">
      <c r="A1" s="186" t="s">
        <v>207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76"/>
      <c r="AA1" s="176"/>
      <c r="AB1" s="176"/>
    </row>
    <row r="2" spans="1:28" s="78" customFormat="1" ht="19.899999999999999" customHeight="1" thickBot="1" x14ac:dyDescent="0.3">
      <c r="A2" s="183" t="s">
        <v>208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5"/>
      <c r="Z2" s="160"/>
      <c r="AA2" s="160"/>
      <c r="AB2" s="160"/>
    </row>
    <row r="3" spans="1:28" s="78" customFormat="1" ht="14.45" customHeight="1" x14ac:dyDescent="0.25">
      <c r="A3" s="77" t="s">
        <v>209</v>
      </c>
      <c r="B3" s="32">
        <v>27</v>
      </c>
      <c r="C3" s="200" t="str">
        <f>IFERROR(INDEX(Analitos!$A$4:$A$43,$B$3),"")</f>
        <v>Proteína C-reativa</v>
      </c>
      <c r="D3" s="197"/>
      <c r="F3" s="79" t="s">
        <v>210</v>
      </c>
      <c r="G3" s="33"/>
      <c r="H3" s="80" t="s">
        <v>241</v>
      </c>
      <c r="I3" s="34">
        <v>2026</v>
      </c>
      <c r="M3" s="35" t="b">
        <v>1</v>
      </c>
      <c r="N3" s="35" t="b">
        <v>0</v>
      </c>
      <c r="O3" s="19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99"/>
      <c r="Q3" s="199"/>
      <c r="R3" s="199"/>
      <c r="S3" s="199"/>
      <c r="T3" s="199"/>
      <c r="U3" s="199"/>
      <c r="V3" s="199"/>
      <c r="W3" s="199"/>
      <c r="X3" s="199"/>
      <c r="Y3" s="160"/>
      <c r="Z3" s="160"/>
      <c r="AA3" s="160"/>
      <c r="AB3" s="160"/>
    </row>
    <row r="4" spans="1:28" s="78" customFormat="1" ht="14.45" customHeight="1" x14ac:dyDescent="0.25">
      <c r="A4" s="201" t="s">
        <v>211</v>
      </c>
      <c r="B4" s="197"/>
      <c r="C4" s="198" t="str" cm="1">
        <f t="array" ref="C4">"Analito "&amp;$B$3&amp;" de "&amp;SUMPRODUCT(--(Analitos!$A$4:$A$43&lt;&gt;""))&amp;"    ·    Lote em uso: "&amp;loteAtivo</f>
        <v>Analito 27 de 31    ·    Lote em uso: 8974</v>
      </c>
      <c r="D4" s="197"/>
      <c r="E4" s="197"/>
      <c r="F4" s="81" t="s">
        <v>212</v>
      </c>
      <c r="G4" s="36"/>
      <c r="H4" s="82" t="s">
        <v>372</v>
      </c>
      <c r="I4" s="37" t="s">
        <v>374</v>
      </c>
      <c r="M4" s="35" t="b">
        <v>0</v>
      </c>
      <c r="N4" s="38" t="b">
        <v>0</v>
      </c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60"/>
      <c r="Z4" s="160"/>
      <c r="AA4" s="160"/>
      <c r="AB4" s="160"/>
    </row>
    <row r="5" spans="1:28" s="78" customFormat="1" ht="14.45" customHeight="1" x14ac:dyDescent="0.25">
      <c r="A5" s="194" t="s">
        <v>430</v>
      </c>
      <c r="B5" s="195"/>
      <c r="C5" s="195"/>
      <c r="D5" s="195"/>
      <c r="E5" s="195"/>
      <c r="F5" s="195"/>
      <c r="G5" s="195"/>
      <c r="H5" s="195"/>
      <c r="I5" s="195"/>
      <c r="J5" s="195"/>
      <c r="L5" s="196" t="s">
        <v>431</v>
      </c>
      <c r="M5" s="197"/>
      <c r="N5" s="197"/>
      <c r="O5" s="197"/>
      <c r="P5" s="197"/>
      <c r="Q5" s="197"/>
      <c r="R5" s="197"/>
      <c r="S5" s="160"/>
      <c r="T5" s="160"/>
      <c r="U5" s="160"/>
      <c r="V5" s="160"/>
      <c r="W5" s="160"/>
      <c r="X5" s="160"/>
      <c r="Y5" s="160"/>
      <c r="Z5" s="160"/>
      <c r="AA5" s="160"/>
      <c r="AB5" s="160"/>
    </row>
    <row r="6" spans="1:28" s="78" customFormat="1" ht="14.45" customHeight="1" x14ac:dyDescent="0.25">
      <c r="A6" s="171" t="s">
        <v>157</v>
      </c>
      <c r="B6" s="171" t="s">
        <v>213</v>
      </c>
      <c r="C6" s="171" t="s">
        <v>214</v>
      </c>
      <c r="D6" s="171" t="s">
        <v>215</v>
      </c>
      <c r="E6" s="171" t="s">
        <v>216</v>
      </c>
      <c r="F6" s="171" t="s">
        <v>157</v>
      </c>
      <c r="G6" s="171" t="s">
        <v>222</v>
      </c>
      <c r="H6" s="171" t="s">
        <v>223</v>
      </c>
      <c r="I6" s="171" t="s">
        <v>224</v>
      </c>
      <c r="J6" s="171" t="s">
        <v>225</v>
      </c>
      <c r="K6" s="171" t="s">
        <v>226</v>
      </c>
      <c r="L6" s="171" t="s">
        <v>227</v>
      </c>
      <c r="M6" s="171" t="s">
        <v>221</v>
      </c>
      <c r="N6" s="172"/>
      <c r="O6" s="188" t="s">
        <v>378</v>
      </c>
      <c r="P6" s="189"/>
      <c r="Q6" s="172"/>
      <c r="R6" s="157" t="s">
        <v>1136</v>
      </c>
      <c r="S6" s="161"/>
      <c r="T6" s="161"/>
      <c r="U6" s="161"/>
      <c r="V6" s="161"/>
      <c r="W6" s="161"/>
      <c r="X6" s="161"/>
      <c r="Y6" s="161"/>
      <c r="Z6" s="161"/>
      <c r="AA6" s="160"/>
      <c r="AB6" s="160"/>
    </row>
    <row r="7" spans="1:28" s="78" customFormat="1" ht="14.45" customHeight="1" x14ac:dyDescent="0.25">
      <c r="A7" s="81" t="s">
        <v>228</v>
      </c>
      <c r="B7" s="173">
        <f>_xlfn.AGGREGATE(2,6,Calc!$H$3:$H$182)</f>
        <v>52</v>
      </c>
      <c r="C7" s="174">
        <f>IFERROR(_xlfn.AGGREGATE(1,6,Calc!$H$3:$H$182),"")</f>
        <v>0.99115384615384605</v>
      </c>
      <c r="D7" s="174">
        <f>IFERROR(_xlfn.AGGREGATE(7,6,Calc!$H$3:$H$182),"")</f>
        <v>4.3550909859874684E-2</v>
      </c>
      <c r="E7" s="175">
        <f>IF(OR($C7="",$C7=0,$D7=""),"",$D7/$C7*100)</f>
        <v>4.3939606377832439</v>
      </c>
      <c r="F7" s="81" t="s">
        <v>228</v>
      </c>
      <c r="G7" s="173">
        <f>SUMPRODUCT(Calc!$K$3:$K$182,Calc!$D$3:$D$182)</f>
        <v>0</v>
      </c>
      <c r="H7" s="173">
        <f>SUMPRODUCT(Calc!$L$3:$L$182,Calc!$D$3:$D$182)</f>
        <v>0</v>
      </c>
      <c r="I7" s="173">
        <f>SUMPRODUCT(Calc!$M$3:$M$182,Calc!$D$3:$D$182)</f>
        <v>0</v>
      </c>
      <c r="J7" s="173">
        <f>SUMPRODUCT(Calc!$N$3:$N$182,Calc!$D$3:$D$182)</f>
        <v>0</v>
      </c>
      <c r="K7" s="173">
        <f>SUMPRODUCT(Calc!$O$3:$O$182,Calc!$D$3:$D$182)</f>
        <v>20</v>
      </c>
      <c r="L7" s="173">
        <f>SUM(G7:K7)</f>
        <v>20</v>
      </c>
      <c r="M7" s="173" t="str">
        <f>IF(OR(NOT(ISNUMBER($B7)),$B7=0),"sem dados no período",IF($L7&gt;0,"REPROVA — "&amp;$L7&amp;" violação(ões)","Sem violação"))</f>
        <v>REPROVA — 20 violação(ões)</v>
      </c>
      <c r="N7" s="172"/>
      <c r="O7" s="190" t="str">
        <f>_xlfn.XLOOKUP(selAnalito,Analitos!A4:A43,Analitos!S4:S43)</f>
        <v>VB</v>
      </c>
      <c r="P7" s="191"/>
      <c r="Q7" s="172"/>
      <c r="R7" s="182" t="s">
        <v>1137</v>
      </c>
      <c r="S7" s="182"/>
      <c r="T7" s="182"/>
      <c r="U7" s="182"/>
      <c r="V7" s="182"/>
      <c r="W7" s="182"/>
      <c r="X7" s="182"/>
      <c r="Y7" s="182"/>
      <c r="Z7" s="161"/>
      <c r="AA7" s="160"/>
      <c r="AB7" s="160"/>
    </row>
    <row r="8" spans="1:28" s="78" customFormat="1" ht="14.45" customHeight="1" x14ac:dyDescent="0.25">
      <c r="A8" s="81" t="s">
        <v>229</v>
      </c>
      <c r="B8" s="173">
        <f>_xlfn.AGGREGATE(2,6,Calc!$AD$3:$AD$182)</f>
        <v>52</v>
      </c>
      <c r="C8" s="174">
        <f>IFERROR(_xlfn.AGGREGATE(1,6,Calc!$AD$3:$AD$182),"")</f>
        <v>3.6055769230769239</v>
      </c>
      <c r="D8" s="174">
        <f>IFERROR(_xlfn.AGGREGATE(7,6,Calc!$AD$3:$AD$182),"")</f>
        <v>9.1895368069886144E-2</v>
      </c>
      <c r="E8" s="175">
        <f>IF(OR($C8="",$C8=0,$D8=""),"",$D8/$C8*100)</f>
        <v>2.5487008051811184</v>
      </c>
      <c r="F8" s="81" t="s">
        <v>229</v>
      </c>
      <c r="G8" s="173">
        <f>SUMPRODUCT(Calc!$AG$3:$AG$182,Calc!$D$3:$D$182)</f>
        <v>0</v>
      </c>
      <c r="H8" s="173">
        <f>SUMPRODUCT(Calc!$AH$3:$AH$182,Calc!$D$3:$D$182)</f>
        <v>1</v>
      </c>
      <c r="I8" s="173">
        <f>SUMPRODUCT(Calc!$AI$3:$AI$182,Calc!$D$3:$D$182)</f>
        <v>0</v>
      </c>
      <c r="J8" s="173">
        <f>SUMPRODUCT(Calc!$AJ$3:$AJ$182,Calc!$D$3:$D$182)</f>
        <v>37</v>
      </c>
      <c r="K8" s="173">
        <f>SUMPRODUCT(Calc!$AK$3:$AK$182,Calc!$D$3:$D$182)</f>
        <v>41</v>
      </c>
      <c r="L8" s="173">
        <f>SUM(G8:K8)</f>
        <v>79</v>
      </c>
      <c r="M8" s="173" t="str">
        <f>IF(OR(NOT(ISNUMBER($B8)),$B8=0),"sem dados no período",IF($L8&gt;0,"REPROVA — "&amp;$L8&amp;" violação(ões)","Sem violação"))</f>
        <v>REPROVA — 79 violação(ões)</v>
      </c>
      <c r="N8" s="172"/>
      <c r="O8" s="192"/>
      <c r="P8" s="193"/>
      <c r="Q8" s="172"/>
      <c r="R8" s="182"/>
      <c r="S8" s="182"/>
      <c r="T8" s="182"/>
      <c r="U8" s="182"/>
      <c r="V8" s="182"/>
      <c r="W8" s="182"/>
      <c r="X8" s="182"/>
      <c r="Y8" s="182"/>
      <c r="Z8" s="161"/>
      <c r="AA8" s="160"/>
      <c r="AB8" s="160"/>
    </row>
    <row r="9" spans="1:28" ht="14.45" customHeight="1" x14ac:dyDescent="0.25">
      <c r="A9" s="153"/>
      <c r="B9" s="154"/>
      <c r="C9" s="155"/>
      <c r="D9" s="155"/>
      <c r="E9" s="156"/>
      <c r="F9" s="153"/>
      <c r="G9" s="154"/>
      <c r="H9" s="154"/>
      <c r="I9" s="154"/>
      <c r="J9" s="154"/>
      <c r="K9" s="154"/>
      <c r="L9" s="154"/>
      <c r="M9" s="154"/>
      <c r="N9"/>
      <c r="O9" s="154"/>
      <c r="P9" s="154"/>
      <c r="Q9"/>
      <c r="R9" s="163" t="s">
        <v>157</v>
      </c>
      <c r="S9" s="163" t="s">
        <v>432</v>
      </c>
      <c r="T9" s="163" t="s">
        <v>405</v>
      </c>
      <c r="U9" s="163" t="s">
        <v>217</v>
      </c>
      <c r="V9" s="163" t="s">
        <v>220</v>
      </c>
      <c r="W9" s="163" t="s">
        <v>433</v>
      </c>
      <c r="X9" s="163" t="s">
        <v>1127</v>
      </c>
      <c r="Y9" s="163" t="s">
        <v>1128</v>
      </c>
      <c r="Z9" s="158"/>
    </row>
    <row r="10" spans="1:28" ht="14.45" customHeight="1" x14ac:dyDescent="0.25">
      <c r="F10" s="146" t="str">
        <f>IF(NOT(ISNUMBER(Cfg_PlanoQC!$B$1)),"Regras iluminadas = plano de CQ recomendado pelo Sigma.","Regras iluminadas = plano de CQ recomendado. Governa o PIOR nível: "&amp;Cfg_PlanoQC!$D$2&amp;" (Sigma "&amp;TEXT(Cfg_PlanoQC!$B$1,"0,00")&amp;").")</f>
        <v>Regras iluminadas = plano de CQ recomendado pelo Sigma.</v>
      </c>
      <c r="R10" s="161" t="s">
        <v>228</v>
      </c>
      <c r="S10" s="164">
        <f>IFERROR(INDEX(Estatística!$F$14:$F$93,MATCH(selAnalito&amp;"|"&amp;1,Estatística!$AB$14:$AB$93,0)),"")</f>
        <v>4.397666780259077</v>
      </c>
      <c r="T10" s="164" t="str">
        <f>IFERROR(INDEX(Estatística!$G$14:$G$93,MATCH(selAnalito&amp;"|"&amp;1,Estatística!$AB$14:$AB$93,0)),"")</f>
        <v>SEM EP</v>
      </c>
      <c r="U10" s="164">
        <f>IFERROR(INDEX(Estatística!$K$14:$K$93,MATCH(selAnalito&amp;"|"&amp;1,Estatística!$AB$14:$AB$93,0)),"")</f>
        <v>0</v>
      </c>
      <c r="V10" s="164" t="str">
        <f>IFERROR(INDEX(Estatística!$L$14:$L$93,MATCH(selAnalito&amp;"|"&amp;1,Estatística!$AB$14:$AB$93,0)),"")</f>
        <v/>
      </c>
      <c r="W10" s="161" t="str">
        <f>IFERROR(INDEX(Estatística!$M$14:$M$93,MATCH(selAnalito&amp;"|"&amp;1,Estatística!$AB$14:$AB$93,0)),"")</f>
        <v/>
      </c>
      <c r="X10" s="165" t="str">
        <f>IFERROR(INDEX(Estatística!$V$14:$V$93,MATCH(selAnalito&amp;"|"&amp;1,Estatística!$AB$14:$AB$93,0)),"")</f>
        <v/>
      </c>
      <c r="Y10" s="166" t="str">
        <f>IFERROR(INDEX(Estatística!$W$14:$W$93,MATCH(selAnalito&amp;"|"&amp;1,Estatística!$AB$14:$AB$93,0)),"")</f>
        <v/>
      </c>
      <c r="Z10" s="158"/>
    </row>
    <row r="11" spans="1:28" ht="14.45" customHeight="1" x14ac:dyDescent="0.25">
      <c r="F11" s="179" t="str">
        <f>IF(NOT(ISNUMBER(sigmaDoPlano)),"",IF(sigmaDoPlano&lt;3,"DESEMPENHO INADEQUADO — CQ intensivo pode não ser suficiente. Investigar Bias, CV e desempenho do método.","Plano de CQ aplicável para o Sigma deste analito."))</f>
        <v/>
      </c>
      <c r="J11"/>
      <c r="K11"/>
      <c r="L11"/>
      <c r="M11"/>
      <c r="N11"/>
      <c r="O11"/>
      <c r="P11"/>
      <c r="Q11"/>
      <c r="R11" s="161" t="s">
        <v>229</v>
      </c>
      <c r="S11" s="164">
        <f>IFERROR(INDEX(Estatística!$F$14:$F$93,MATCH(selAnalito&amp;"|"&amp;2,Estatística!$AB$14:$AB$93,0)),"")</f>
        <v>2.9242026957426752</v>
      </c>
      <c r="T11" s="164" t="str">
        <f>IFERROR(INDEX(Estatística!$G$14:$G$93,MATCH(selAnalito&amp;"|"&amp;2,Estatística!$AB$14:$AB$93,0)),"")</f>
        <v>SEM EP</v>
      </c>
      <c r="U11" s="164">
        <f>IFERROR(INDEX(Estatística!$K$14:$K$93,MATCH(selAnalito&amp;"|"&amp;2,Estatística!$AB$14:$AB$93,0)),"")</f>
        <v>0</v>
      </c>
      <c r="V11" s="164" t="str">
        <f>IFERROR(INDEX(Estatística!$L$14:$L$93,MATCH(selAnalito&amp;"|"&amp;2,Estatística!$AB$14:$AB$93,0)),"")</f>
        <v/>
      </c>
      <c r="W11" s="161" t="str">
        <f>IFERROR(INDEX(Estatística!$M$14:$M$93,MATCH(selAnalito&amp;"|"&amp;2,Estatística!$AB$14:$AB$93,0)),"")</f>
        <v/>
      </c>
      <c r="X11" s="165" t="str">
        <f>IFERROR(INDEX(Estatística!$V$14:$V$93,MATCH(selAnalito&amp;"|"&amp;2,Estatística!$AB$14:$AB$93,0)),"")</f>
        <v/>
      </c>
      <c r="Y11" s="166" t="str">
        <f>IFERROR(INDEX(Estatística!$W$14:$W$93,MATCH(selAnalito&amp;"|"&amp;2,Estatística!$AB$14:$AB$93,0)),"")</f>
        <v/>
      </c>
      <c r="Z11" s="158"/>
    </row>
    <row r="12" spans="1:28" ht="14.45" customHeight="1" x14ac:dyDescent="0.25">
      <c r="F12" s="146" t="s">
        <v>1163</v>
      </c>
      <c r="J12"/>
      <c r="K12"/>
      <c r="L12"/>
      <c r="M12"/>
      <c r="N12"/>
      <c r="O12"/>
      <c r="P12"/>
      <c r="Q12"/>
      <c r="R12" s="182" t="s">
        <v>1126</v>
      </c>
      <c r="S12" s="182"/>
      <c r="T12" s="182"/>
      <c r="U12" s="182"/>
      <c r="V12" s="182"/>
      <c r="W12" s="182"/>
      <c r="X12" s="182"/>
      <c r="Y12" s="182"/>
      <c r="Z12" s="158"/>
    </row>
    <row r="13" spans="1:28" ht="14.45" customHeight="1" x14ac:dyDescent="0.25">
      <c r="F13" s="146" t="str">
        <f>IF(NOT(ISNUMBER(sigmaDoPlano)),"","Motor executa: "&amp;Cfg_PlanoQC!$D$1&amp;"   |   Cobertura: "&amp;mPlanoQC.CoberturaWestgard(sigmaDoPlano))</f>
        <v/>
      </c>
      <c r="J13"/>
      <c r="K13"/>
      <c r="L13"/>
      <c r="M13"/>
      <c r="N13"/>
      <c r="O13"/>
      <c r="P13"/>
      <c r="Q13"/>
      <c r="R13" s="182"/>
      <c r="S13" s="182"/>
      <c r="T13" s="182"/>
      <c r="U13" s="182"/>
      <c r="V13" s="182"/>
      <c r="W13" s="182"/>
      <c r="X13" s="182"/>
      <c r="Y13" s="182"/>
      <c r="Z13" s="158"/>
    </row>
    <row r="14" spans="1:28" ht="14.45" customHeight="1" x14ac:dyDescent="0.25">
      <c r="J14"/>
      <c r="K14"/>
      <c r="L14"/>
      <c r="M14"/>
      <c r="N14"/>
      <c r="O14"/>
      <c r="P14"/>
      <c r="Q14"/>
      <c r="R14" s="182"/>
      <c r="S14" s="182"/>
      <c r="T14" s="182"/>
      <c r="U14" s="182"/>
      <c r="V14" s="182"/>
      <c r="W14" s="182"/>
      <c r="X14" s="182"/>
      <c r="Y14" s="182"/>
      <c r="Z14" s="158"/>
    </row>
    <row r="15" spans="1:28" ht="14.45" customHeight="1" x14ac:dyDescent="0.25">
      <c r="J15"/>
      <c r="K15"/>
      <c r="L15"/>
      <c r="M15"/>
      <c r="N15"/>
      <c r="O15"/>
      <c r="P15"/>
      <c r="Q15"/>
      <c r="R15" s="157" t="s">
        <v>1152</v>
      </c>
      <c r="S15" s="161"/>
      <c r="T15" s="161"/>
      <c r="U15" s="161"/>
      <c r="V15" s="161"/>
      <c r="W15" s="161"/>
      <c r="X15" s="161"/>
      <c r="Y15" s="161"/>
      <c r="Z15" s="158"/>
    </row>
    <row r="16" spans="1:28" ht="14.45" customHeight="1" x14ac:dyDescent="0.25">
      <c r="J16"/>
      <c r="K16"/>
      <c r="L16"/>
      <c r="M16"/>
      <c r="N16"/>
      <c r="O16"/>
      <c r="P16"/>
      <c r="Q16"/>
      <c r="R16" s="163" t="s">
        <v>157</v>
      </c>
      <c r="S16" s="163" t="s">
        <v>219</v>
      </c>
      <c r="T16" s="163" t="s">
        <v>217</v>
      </c>
      <c r="U16" s="163" t="s">
        <v>434</v>
      </c>
      <c r="V16" s="163" t="s">
        <v>428</v>
      </c>
      <c r="W16" s="163" t="s">
        <v>429</v>
      </c>
      <c r="X16" s="161"/>
      <c r="Y16" s="161"/>
      <c r="Z16" s="158"/>
    </row>
    <row r="17" spans="10:33" ht="14.45" customHeight="1" x14ac:dyDescent="0.25">
      <c r="J17"/>
      <c r="K17"/>
      <c r="L17"/>
      <c r="M17"/>
      <c r="N17"/>
      <c r="O17"/>
      <c r="P17"/>
      <c r="Q17"/>
      <c r="R17" s="161" t="s">
        <v>228</v>
      </c>
      <c r="S17" s="164" t="str">
        <f>IFERROR(INDEX(Estatística!$H$14:$H$93,MATCH(selAnalito&amp;"|"&amp;1,Estatística!$AB$14:$AB$93,0)),"")</f>
        <v/>
      </c>
      <c r="T17" s="164">
        <f>IFERROR(INDEX(Estatística!$K$14:$K$93,MATCH(selAnalito&amp;"|"&amp;1,Estatística!$AB$14:$AB$93,0)),"")</f>
        <v>0</v>
      </c>
      <c r="U17" s="164" t="str">
        <f>IFERROR(INDEX(Estatística!$N$14:$N$93,MATCH(selAnalito&amp;"|"&amp;1,Estatística!$AB$14:$AB$93,0)),"")</f>
        <v/>
      </c>
      <c r="V17" s="164" t="str">
        <f>IFERROR(INDEX(Estatística!$O$14:$O$93,MATCH(selAnalito&amp;"|"&amp;1,Estatística!$AB$14:$AB$93,0)),"")</f>
        <v/>
      </c>
      <c r="W17" s="161" t="str">
        <f>IFERROR(INDEX(Estatística!$P$14:$P$93,MATCH(selAnalito&amp;"|"&amp;1,Estatística!$AB$14:$AB$93,0)),"")</f>
        <v/>
      </c>
      <c r="X17" s="161"/>
      <c r="Y17" s="161"/>
      <c r="Z17" s="158"/>
    </row>
    <row r="18" spans="10:33" ht="14.45" customHeight="1" x14ac:dyDescent="0.25">
      <c r="J18"/>
      <c r="K18"/>
      <c r="L18"/>
      <c r="M18"/>
      <c r="N18"/>
      <c r="O18"/>
      <c r="P18"/>
      <c r="Q18"/>
      <c r="R18" s="161" t="s">
        <v>229</v>
      </c>
      <c r="S18" s="164" t="str">
        <f>IFERROR(INDEX(Estatística!$H$14:$H$93,MATCH(selAnalito&amp;"|"&amp;2,Estatística!$AB$14:$AB$93,0)),"")</f>
        <v/>
      </c>
      <c r="T18" s="164">
        <f>IFERROR(INDEX(Estatística!$K$14:$K$93,MATCH(selAnalito&amp;"|"&amp;2,Estatística!$AB$14:$AB$93,0)),"")</f>
        <v>0</v>
      </c>
      <c r="U18" s="164" t="str">
        <f>IFERROR(INDEX(Estatística!$N$14:$N$93,MATCH(selAnalito&amp;"|"&amp;2,Estatística!$AB$14:$AB$93,0)),"")</f>
        <v/>
      </c>
      <c r="V18" s="164" t="str">
        <f>IFERROR(INDEX(Estatística!$O$14:$O$93,MATCH(selAnalito&amp;"|"&amp;2,Estatística!$AB$14:$AB$93,0)),"")</f>
        <v/>
      </c>
      <c r="W18" s="161" t="str">
        <f>IFERROR(INDEX(Estatística!$P$14:$P$93,MATCH(selAnalito&amp;"|"&amp;2,Estatística!$AB$14:$AB$93,0)),"")</f>
        <v/>
      </c>
      <c r="X18" s="161"/>
      <c r="Y18" s="161"/>
      <c r="Z18" s="158"/>
    </row>
    <row r="19" spans="10:33" ht="14.45" customHeight="1" x14ac:dyDescent="0.25">
      <c r="J19"/>
      <c r="K19"/>
      <c r="L19"/>
      <c r="M19"/>
      <c r="N19"/>
      <c r="O19"/>
      <c r="P19"/>
      <c r="Q19"/>
      <c r="X19" s="161"/>
      <c r="Y19" s="161"/>
      <c r="Z19" s="158"/>
    </row>
    <row r="20" spans="10:33" ht="14.45" customHeight="1" x14ac:dyDescent="0.25">
      <c r="J20"/>
      <c r="K20"/>
      <c r="L20"/>
      <c r="M20"/>
      <c r="N20"/>
      <c r="O20"/>
      <c r="P20"/>
      <c r="Q20"/>
      <c r="R20" s="157" t="s">
        <v>1138</v>
      </c>
      <c r="S20" s="161"/>
      <c r="T20" s="161"/>
      <c r="U20" s="161"/>
      <c r="V20" s="161"/>
      <c r="W20" s="161"/>
      <c r="X20" s="161"/>
    </row>
    <row r="21" spans="10:33" ht="14.45" customHeight="1" x14ac:dyDescent="0.25">
      <c r="J21"/>
      <c r="K21"/>
      <c r="L21"/>
      <c r="M21"/>
      <c r="N21"/>
      <c r="O21"/>
      <c r="P21"/>
      <c r="Q21"/>
      <c r="R21" s="163" t="s">
        <v>157</v>
      </c>
      <c r="S21" s="163" t="s">
        <v>220</v>
      </c>
      <c r="T21" s="163" t="s">
        <v>1139</v>
      </c>
      <c r="U21" s="163" t="s">
        <v>1140</v>
      </c>
      <c r="V21" s="163" t="s">
        <v>1141</v>
      </c>
      <c r="W21" s="163" t="s">
        <v>1142</v>
      </c>
      <c r="X21" s="163" t="s">
        <v>1143</v>
      </c>
    </row>
    <row r="22" spans="10:33" ht="14.45" customHeight="1" x14ac:dyDescent="0.25">
      <c r="J22"/>
      <c r="K22"/>
      <c r="L22"/>
      <c r="M22"/>
      <c r="N22"/>
      <c r="O22"/>
      <c r="P22"/>
      <c r="Q22"/>
      <c r="R22" s="161" t="s">
        <v>1165</v>
      </c>
      <c r="S22" s="164" t="str">
        <f>IF(NOT(ISNUMBER(Cfg_PlanoQC!$B$1)),"",Cfg_PlanoQC!$B$1)</f>
        <v/>
      </c>
      <c r="T22" s="161" t="str">
        <f>IF(NOT(ISNUMBER(Cfg_PlanoQC!$B$1)),"",mPlanoQC.PlanoQC(Cfg_PlanoQC!$B$1,"REGRAS"))</f>
        <v/>
      </c>
      <c r="U22" s="161" t="str">
        <f>IF(NOT(ISNUMBER(Cfg_PlanoQC!$B$1)),"",mPlanoQC.PlanoQC(Cfg_PlanoQC!$B$1,"N"))</f>
        <v/>
      </c>
      <c r="V22" s="161" t="str">
        <f>IF(NOT(ISNUMBER(Cfg_PlanoQC!$B$1)),"",mPlanoQC.PlanoQC(Cfg_PlanoQC!$B$1,"RUNSIZE"))</f>
        <v/>
      </c>
      <c r="W22" s="161" t="str">
        <f>IF(NOT(ISNUMBER(Cfg_PlanoQC!$B$1)),"",mPlanoQC.PlanoQC(Cfg_PlanoQC!$B$1,"FREQUENCIA"))</f>
        <v/>
      </c>
      <c r="X22" s="161" t="str">
        <f>IF(NOT(ISNUMBER(Cfg_PlanoQC!$B$1)),"",mPlanoQC.CoberturaWestgard(Cfg_PlanoQC!$B$1))</f>
        <v/>
      </c>
    </row>
    <row r="23" spans="10:33" ht="14.45" customHeight="1" x14ac:dyDescent="0.25">
      <c r="J23"/>
      <c r="K23"/>
      <c r="L23"/>
      <c r="M23"/>
      <c r="N23"/>
      <c r="O23"/>
      <c r="P23"/>
      <c r="Q23"/>
      <c r="R23" s="161" t="s">
        <v>1166</v>
      </c>
      <c r="S23" s="181" t="str">
        <f>IF(NOT(ISNUMBER(Cfg_PlanoQC!$B$1)),"Sem Sigma válido em nenhum nível — sem plano.","Pior nível governa: "&amp;Cfg_PlanoQC!$D$2&amp;" (Sigma "&amp;TEXT(Cfg_PlanoQC!$B$1,"0,00")&amp;").   N1 = "&amp;IF(ISNUMBER(Painel!$V$10),TEXT(Painel!$V$10,"0,00"),"—")&amp;"   ·   N2 = "&amp;IF(ISNUMBER(Painel!$V$11),TEXT(Painel!$V$11,"0,00"),"—")&amp;IF(Cfg_PlanoQC!$B$1&lt;3,"   ·   "&amp;INDEX(Cfg_PlanoQC!$I$4:$I$8,Cfg_PlanoQC!$B$2),""))</f>
        <v>Sem Sigma válido em nenhum nível — sem plano.</v>
      </c>
      <c r="T23" s="161"/>
      <c r="U23" s="161"/>
      <c r="V23" s="161"/>
      <c r="W23" s="161"/>
      <c r="X23" s="161"/>
    </row>
    <row r="24" spans="10:33" ht="14.45" customHeight="1" x14ac:dyDescent="0.25">
      <c r="J24"/>
      <c r="K24"/>
      <c r="L24"/>
      <c r="M24"/>
      <c r="N24"/>
      <c r="O24"/>
      <c r="P24"/>
      <c r="Q24"/>
      <c r="R24" s="167"/>
      <c r="S24" s="161"/>
      <c r="T24" s="161"/>
      <c r="U24" s="161"/>
      <c r="V24" s="161"/>
      <c r="W24" s="161"/>
      <c r="X24" s="161"/>
      <c r="Y24" s="161"/>
      <c r="AD24"/>
      <c r="AE24"/>
      <c r="AF24"/>
      <c r="AG24"/>
    </row>
    <row r="25" spans="10:33" ht="14.45" customHeight="1" x14ac:dyDescent="0.25">
      <c r="J25"/>
      <c r="K25"/>
      <c r="L25"/>
      <c r="M25"/>
      <c r="N25"/>
      <c r="O25"/>
      <c r="P25"/>
      <c r="Q25"/>
      <c r="R25" s="167"/>
      <c r="S25" s="161"/>
      <c r="T25" s="161"/>
      <c r="U25" s="161"/>
      <c r="V25" s="161"/>
      <c r="W25" s="161"/>
      <c r="X25" s="161"/>
      <c r="Y25" s="161"/>
      <c r="AD25"/>
      <c r="AE25"/>
      <c r="AF25"/>
      <c r="AG25"/>
    </row>
    <row r="26" spans="10:33" ht="14.45" customHeight="1" x14ac:dyDescent="0.25">
      <c r="J26"/>
      <c r="K26"/>
      <c r="L26"/>
      <c r="M26"/>
      <c r="N26"/>
      <c r="O26"/>
      <c r="P26"/>
      <c r="Q26"/>
      <c r="R26" s="163" t="s">
        <v>220</v>
      </c>
      <c r="S26" s="163" t="s">
        <v>1127</v>
      </c>
      <c r="T26" s="163" t="s">
        <v>1144</v>
      </c>
      <c r="U26" s="157" t="s">
        <v>1145</v>
      </c>
      <c r="V26" s="161"/>
      <c r="W26" s="161"/>
      <c r="X26" s="161"/>
      <c r="Y26" s="161"/>
      <c r="AD26"/>
      <c r="AE26"/>
      <c r="AF26"/>
      <c r="AG26"/>
    </row>
    <row r="27" spans="10:33" ht="14.45" customHeight="1" x14ac:dyDescent="0.25">
      <c r="J27"/>
      <c r="K27"/>
      <c r="L27"/>
      <c r="M27"/>
      <c r="N27"/>
      <c r="O27"/>
      <c r="P27"/>
      <c r="Q27"/>
      <c r="R27" s="168">
        <v>6</v>
      </c>
      <c r="S27" s="165">
        <f t="shared" ref="S27:S35" si="0">mPlanoQC.DPMdoSigma($R27)</f>
        <v>3.3976731247387093</v>
      </c>
      <c r="T27" s="169">
        <f t="shared" ref="T27:T35" si="1">mPlanoQC.RendimentoDoSigma($R27)</f>
        <v>99.999660232687532</v>
      </c>
      <c r="U27" s="182" t="s">
        <v>1146</v>
      </c>
      <c r="V27" s="182"/>
      <c r="W27" s="182"/>
      <c r="X27" s="182"/>
    </row>
    <row r="28" spans="10:33" ht="14.45" customHeight="1" x14ac:dyDescent="0.25">
      <c r="J28"/>
      <c r="K28"/>
      <c r="L28"/>
      <c r="M28"/>
      <c r="N28"/>
      <c r="O28"/>
      <c r="P28"/>
      <c r="Q28"/>
      <c r="R28" s="168">
        <v>5.5</v>
      </c>
      <c r="S28" s="165">
        <f t="shared" si="0"/>
        <v>31.671241833119979</v>
      </c>
      <c r="T28" s="169">
        <f t="shared" si="1"/>
        <v>99.996832875816693</v>
      </c>
      <c r="U28" s="182"/>
      <c r="V28" s="182"/>
      <c r="W28" s="182"/>
      <c r="X28" s="182"/>
      <c r="Z28" s="158"/>
    </row>
    <row r="29" spans="10:33" ht="14.45" customHeight="1" x14ac:dyDescent="0.25">
      <c r="J29"/>
      <c r="K29"/>
      <c r="L29"/>
      <c r="M29"/>
      <c r="N29"/>
      <c r="O29"/>
      <c r="P29"/>
      <c r="Q29"/>
      <c r="R29" s="168">
        <v>5</v>
      </c>
      <c r="S29" s="165">
        <f t="shared" si="0"/>
        <v>232.62907903554009</v>
      </c>
      <c r="T29" s="169">
        <f t="shared" si="1"/>
        <v>99.976737092096442</v>
      </c>
      <c r="U29" s="182"/>
      <c r="V29" s="182"/>
      <c r="W29" s="182"/>
      <c r="X29" s="182"/>
      <c r="Z29" s="158"/>
    </row>
    <row r="30" spans="10:33" ht="14.45" customHeight="1" x14ac:dyDescent="0.25">
      <c r="J30"/>
      <c r="K30"/>
      <c r="L30"/>
      <c r="M30"/>
      <c r="N30"/>
      <c r="O30"/>
      <c r="P30"/>
      <c r="Q30"/>
      <c r="R30" s="168">
        <v>4.5</v>
      </c>
      <c r="S30" s="165">
        <f t="shared" si="0"/>
        <v>1349.8980316301036</v>
      </c>
      <c r="T30" s="169">
        <f t="shared" si="1"/>
        <v>99.865010196836991</v>
      </c>
      <c r="U30" s="170" t="s">
        <v>1147</v>
      </c>
      <c r="V30" s="161"/>
      <c r="W30" s="161"/>
      <c r="X30" s="161"/>
      <c r="Z30" s="158"/>
    </row>
    <row r="31" spans="10:33" ht="14.45" customHeight="1" x14ac:dyDescent="0.25">
      <c r="J31"/>
      <c r="K31"/>
      <c r="L31"/>
      <c r="M31"/>
      <c r="N31"/>
      <c r="O31"/>
      <c r="P31"/>
      <c r="Q31"/>
      <c r="R31" s="168">
        <v>4</v>
      </c>
      <c r="S31" s="165">
        <f t="shared" si="0"/>
        <v>6209.6653257761591</v>
      </c>
      <c r="T31" s="169">
        <f t="shared" si="1"/>
        <v>99.379033467422389</v>
      </c>
      <c r="U31" s="170" t="s">
        <v>1148</v>
      </c>
      <c r="V31" s="161"/>
      <c r="W31" s="161"/>
      <c r="X31" s="161"/>
      <c r="Z31" s="158"/>
    </row>
    <row r="32" spans="10:33" ht="14.45" customHeight="1" x14ac:dyDescent="0.25">
      <c r="J32"/>
      <c r="K32"/>
      <c r="L32"/>
      <c r="M32"/>
      <c r="N32"/>
      <c r="O32"/>
      <c r="P32"/>
      <c r="Q32"/>
      <c r="R32" s="168">
        <v>3.5</v>
      </c>
      <c r="S32" s="165">
        <f t="shared" si="0"/>
        <v>22750.131948179209</v>
      </c>
      <c r="T32" s="169">
        <f t="shared" si="1"/>
        <v>97.724986805182084</v>
      </c>
      <c r="U32" s="170" t="s">
        <v>1149</v>
      </c>
      <c r="V32" s="161"/>
      <c r="W32" s="161"/>
      <c r="X32" s="161"/>
      <c r="Z32" s="158"/>
    </row>
    <row r="33" spans="9:26" ht="14.45" customHeight="1" x14ac:dyDescent="0.25">
      <c r="J33"/>
      <c r="K33"/>
      <c r="L33"/>
      <c r="M33"/>
      <c r="N33"/>
      <c r="O33"/>
      <c r="P33"/>
      <c r="Q33"/>
      <c r="R33" s="168">
        <v>3</v>
      </c>
      <c r="S33" s="165">
        <f t="shared" si="0"/>
        <v>66807.201268858087</v>
      </c>
      <c r="T33" s="169">
        <f t="shared" si="1"/>
        <v>93.319279873114198</v>
      </c>
      <c r="U33" s="170" t="s">
        <v>1150</v>
      </c>
      <c r="V33" s="161"/>
      <c r="W33" s="161"/>
      <c r="X33" s="161"/>
      <c r="Z33" s="158"/>
    </row>
    <row r="34" spans="9:26" ht="14.45" customHeight="1" x14ac:dyDescent="0.25">
      <c r="J34"/>
      <c r="K34"/>
      <c r="L34"/>
      <c r="M34"/>
      <c r="N34"/>
      <c r="O34"/>
      <c r="P34"/>
      <c r="Q34"/>
      <c r="R34" s="168">
        <v>2.5</v>
      </c>
      <c r="S34" s="165">
        <f t="shared" si="0"/>
        <v>158655.25393145697</v>
      </c>
      <c r="T34" s="169">
        <f t="shared" si="1"/>
        <v>84.134474606854297</v>
      </c>
      <c r="U34" s="161"/>
      <c r="V34" s="162"/>
      <c r="Z34" s="158"/>
    </row>
    <row r="35" spans="9:26" ht="14.45" customHeight="1" x14ac:dyDescent="0.25">
      <c r="J35"/>
      <c r="K35"/>
      <c r="L35"/>
      <c r="M35"/>
      <c r="N35"/>
      <c r="O35"/>
      <c r="P35"/>
      <c r="Q35"/>
      <c r="R35" s="168">
        <v>2</v>
      </c>
      <c r="S35" s="165">
        <f t="shared" si="0"/>
        <v>308537.5387259869</v>
      </c>
      <c r="T35" s="169">
        <f t="shared" si="1"/>
        <v>69.146246127401312</v>
      </c>
      <c r="U35" s="161"/>
      <c r="V35" s="162"/>
      <c r="Z35" s="158"/>
    </row>
    <row r="36" spans="9:26" ht="14.45" customHeight="1" x14ac:dyDescent="0.25">
      <c r="J36"/>
      <c r="K36"/>
      <c r="L36"/>
      <c r="M36"/>
      <c r="N36"/>
      <c r="O36"/>
      <c r="P36"/>
      <c r="Q36"/>
      <c r="R36" s="161"/>
      <c r="S36" s="161"/>
      <c r="T36" s="161"/>
      <c r="U36" s="161"/>
      <c r="V36" s="161"/>
      <c r="Z36" s="158"/>
    </row>
    <row r="37" spans="9:26" ht="14.45" customHeight="1" x14ac:dyDescent="0.25">
      <c r="J37"/>
      <c r="K37"/>
      <c r="L37"/>
      <c r="M37"/>
      <c r="N37"/>
      <c r="O37"/>
      <c r="P37"/>
      <c r="Q37"/>
      <c r="R37" s="161"/>
      <c r="S37" s="161"/>
      <c r="T37" s="161"/>
      <c r="U37" s="161"/>
      <c r="V37" s="161"/>
      <c r="Z37" s="158"/>
    </row>
    <row r="38" spans="9:26" ht="14.45" customHeight="1" x14ac:dyDescent="0.25">
      <c r="I38"/>
      <c r="J38"/>
      <c r="K38"/>
      <c r="L38"/>
      <c r="M38"/>
      <c r="V38" s="161"/>
      <c r="Z38" s="158"/>
    </row>
    <row r="39" spans="9:26" ht="14.45" customHeight="1" x14ac:dyDescent="0.25">
      <c r="I39"/>
      <c r="J39"/>
      <c r="K39"/>
      <c r="L39"/>
      <c r="M39"/>
      <c r="V39" s="161"/>
      <c r="Z39" s="158"/>
    </row>
    <row r="40" spans="9:26" ht="14.45" customHeight="1" x14ac:dyDescent="0.25">
      <c r="I40"/>
      <c r="W40" s="161"/>
      <c r="X40" s="161"/>
      <c r="Y40" s="161"/>
      <c r="Z40" s="158"/>
    </row>
    <row r="41" spans="9:26" ht="14.45" customHeight="1" x14ac:dyDescent="0.25">
      <c r="I41"/>
      <c r="W41" s="161"/>
      <c r="X41" s="161"/>
      <c r="Y41" s="161"/>
      <c r="Z41" s="158"/>
    </row>
    <row r="42" spans="9:26" ht="14.45" customHeight="1" x14ac:dyDescent="0.25">
      <c r="I42"/>
      <c r="W42" s="161"/>
      <c r="X42" s="161"/>
      <c r="Y42" s="161"/>
      <c r="Z42" s="158"/>
    </row>
    <row r="43" spans="9:26" ht="14.45" customHeight="1" x14ac:dyDescent="0.25">
      <c r="I43"/>
      <c r="W43" s="161"/>
      <c r="X43" s="161"/>
      <c r="Y43" s="161"/>
      <c r="Z43" s="158"/>
    </row>
    <row r="44" spans="9:26" ht="14.45" customHeight="1" x14ac:dyDescent="0.25">
      <c r="V44" s="161"/>
      <c r="W44" s="161"/>
      <c r="X44" s="161"/>
      <c r="Y44" s="161"/>
      <c r="Z44" s="158"/>
    </row>
    <row r="45" spans="9:26" ht="14.45" customHeight="1" x14ac:dyDescent="0.25">
      <c r="V45" s="161"/>
      <c r="W45" s="161"/>
      <c r="X45" s="161"/>
      <c r="Y45" s="161"/>
      <c r="Z45" s="158"/>
    </row>
    <row r="46" spans="9:26" ht="14.45" customHeight="1" x14ac:dyDescent="0.25">
      <c r="V46" s="161"/>
      <c r="W46" s="161"/>
      <c r="X46" s="161"/>
      <c r="Y46" s="161"/>
      <c r="Z46" s="158"/>
    </row>
    <row r="47" spans="9:26" ht="14.45" customHeight="1" x14ac:dyDescent="0.25">
      <c r="Q47"/>
      <c r="V47" s="161"/>
      <c r="W47" s="161"/>
      <c r="X47" s="161"/>
      <c r="Y47" s="161"/>
      <c r="Z47" s="158"/>
    </row>
    <row r="48" spans="9:26" ht="14.45" customHeight="1" x14ac:dyDescent="0.25">
      <c r="Q48"/>
      <c r="R48" s="161"/>
      <c r="S48" s="161"/>
      <c r="T48" s="161"/>
      <c r="U48" s="161"/>
      <c r="V48" s="161"/>
      <c r="W48" s="161"/>
      <c r="X48" s="161"/>
      <c r="Y48" s="161"/>
      <c r="Z48" s="158"/>
    </row>
    <row r="49" spans="14:26" ht="14.45" customHeight="1" x14ac:dyDescent="0.25">
      <c r="Q49"/>
      <c r="R49" s="161"/>
      <c r="S49" s="161"/>
      <c r="T49" s="161"/>
      <c r="U49" s="161"/>
      <c r="V49" s="161"/>
      <c r="W49" s="161"/>
      <c r="X49" s="161"/>
      <c r="Y49" s="161"/>
      <c r="Z49" s="158"/>
    </row>
    <row r="50" spans="14:26" ht="14.45" customHeight="1" x14ac:dyDescent="0.25">
      <c r="Q50"/>
      <c r="R50" s="161"/>
      <c r="S50" s="161"/>
      <c r="T50" s="161"/>
      <c r="U50" s="161"/>
      <c r="V50" s="161"/>
      <c r="W50" s="161"/>
      <c r="X50" s="161"/>
      <c r="Y50" s="161"/>
      <c r="Z50" s="158"/>
    </row>
    <row r="51" spans="14:26" ht="14.45" customHeight="1" x14ac:dyDescent="0.25">
      <c r="Q51"/>
      <c r="R51" s="161"/>
      <c r="S51" s="161"/>
      <c r="T51" s="161"/>
      <c r="U51" s="161"/>
      <c r="V51" s="161"/>
      <c r="W51" s="161"/>
      <c r="X51" s="161"/>
      <c r="Y51" s="161"/>
      <c r="Z51" s="158"/>
    </row>
    <row r="52" spans="14:26" ht="14.45" customHeight="1" x14ac:dyDescent="0.25">
      <c r="N52"/>
      <c r="O52"/>
      <c r="P52"/>
      <c r="Q52"/>
      <c r="R52" s="161"/>
      <c r="S52" s="161"/>
      <c r="T52" s="161"/>
      <c r="U52" s="161"/>
      <c r="V52" s="161"/>
      <c r="W52" s="161"/>
      <c r="X52" s="161"/>
      <c r="Y52" s="161"/>
      <c r="Z52" s="158"/>
    </row>
    <row r="53" spans="14:26" ht="14.45" customHeight="1" x14ac:dyDescent="0.25">
      <c r="P53"/>
      <c r="Q53"/>
      <c r="R53" s="161"/>
      <c r="S53" s="161"/>
      <c r="T53" s="161"/>
      <c r="U53" s="161"/>
      <c r="V53" s="161"/>
      <c r="W53" s="161"/>
      <c r="X53" s="161"/>
      <c r="Y53" s="161"/>
      <c r="Z53" s="158"/>
    </row>
    <row r="54" spans="14:26" ht="15" customHeight="1" x14ac:dyDescent="0.25">
      <c r="P54"/>
      <c r="Q54"/>
      <c r="R54" s="161"/>
      <c r="S54" s="161"/>
      <c r="T54" s="161"/>
      <c r="U54" s="161"/>
      <c r="V54" s="161"/>
      <c r="W54" s="161"/>
      <c r="X54" s="161"/>
      <c r="Y54" s="161"/>
      <c r="Z54" s="158"/>
    </row>
    <row r="55" spans="14:26" ht="15" customHeight="1" x14ac:dyDescent="0.25">
      <c r="P55"/>
      <c r="Q55"/>
      <c r="R55" s="161"/>
      <c r="S55" s="161"/>
      <c r="T55" s="161"/>
      <c r="U55" s="161"/>
      <c r="V55" s="161"/>
      <c r="W55" s="161"/>
      <c r="X55" s="161"/>
      <c r="Y55" s="161"/>
      <c r="Z55" s="158"/>
    </row>
    <row r="56" spans="14:26" ht="15" customHeight="1" x14ac:dyDescent="0.25">
      <c r="P56"/>
      <c r="Q56"/>
      <c r="R56" s="161"/>
      <c r="S56" s="161"/>
      <c r="T56" s="161"/>
      <c r="U56" s="161"/>
      <c r="V56" s="161"/>
      <c r="W56" s="161"/>
      <c r="X56" s="161"/>
      <c r="Y56" s="161"/>
      <c r="Z56" s="158"/>
    </row>
    <row r="57" spans="14:26" ht="15" customHeight="1" x14ac:dyDescent="0.25">
      <c r="N57"/>
      <c r="O57"/>
      <c r="P57"/>
      <c r="Q57"/>
      <c r="R57" s="161"/>
      <c r="S57" s="161"/>
      <c r="T57" s="161"/>
      <c r="U57" s="161"/>
      <c r="V57" s="161"/>
      <c r="W57" s="161"/>
      <c r="X57" s="161"/>
      <c r="Y57" s="161"/>
      <c r="Z57" s="158"/>
    </row>
    <row r="58" spans="14:26" ht="15" customHeight="1" x14ac:dyDescent="0.25">
      <c r="P58"/>
      <c r="Q58"/>
      <c r="R58" s="161"/>
      <c r="S58" s="161"/>
      <c r="T58" s="161"/>
      <c r="U58" s="161"/>
      <c r="V58" s="161"/>
      <c r="W58" s="161"/>
      <c r="X58" s="161"/>
      <c r="Y58" s="161"/>
      <c r="Z58" s="158"/>
    </row>
    <row r="59" spans="14:26" ht="15" customHeight="1" x14ac:dyDescent="0.25">
      <c r="P59"/>
      <c r="Q59"/>
      <c r="R59" s="161"/>
      <c r="S59" s="161"/>
      <c r="T59" s="161"/>
      <c r="U59" s="161"/>
      <c r="V59" s="161"/>
      <c r="W59" s="161"/>
      <c r="X59" s="161"/>
      <c r="Y59" s="161"/>
      <c r="Z59" s="158"/>
    </row>
    <row r="60" spans="14:26" ht="15" customHeight="1" x14ac:dyDescent="0.25">
      <c r="P60"/>
      <c r="Q60"/>
      <c r="R60" s="161"/>
      <c r="S60" s="161"/>
      <c r="T60" s="161"/>
      <c r="U60" s="161"/>
      <c r="V60" s="161"/>
      <c r="W60" s="161"/>
      <c r="X60" s="161"/>
      <c r="Y60" s="161"/>
      <c r="Z60" s="158"/>
    </row>
    <row r="61" spans="14:26" ht="15" customHeight="1" x14ac:dyDescent="0.25">
      <c r="P61"/>
      <c r="Q61"/>
      <c r="R61" s="161"/>
      <c r="S61" s="161"/>
      <c r="T61" s="161"/>
      <c r="U61" s="161"/>
      <c r="V61" s="161"/>
      <c r="W61" s="161"/>
      <c r="X61" s="161"/>
      <c r="Y61" s="161"/>
      <c r="Z61" s="158"/>
    </row>
    <row r="62" spans="14:26" ht="15" customHeight="1" x14ac:dyDescent="0.25">
      <c r="P62"/>
      <c r="Q62"/>
      <c r="R62" s="161"/>
      <c r="S62" s="161"/>
      <c r="T62" s="161"/>
      <c r="U62" s="161"/>
      <c r="V62" s="161"/>
      <c r="W62" s="161"/>
      <c r="X62" s="161"/>
      <c r="Y62" s="161"/>
      <c r="Z62" s="158"/>
    </row>
    <row r="63" spans="14:26" ht="15" customHeight="1" x14ac:dyDescent="0.25">
      <c r="P63"/>
      <c r="Q63"/>
      <c r="R63" s="161"/>
      <c r="S63" s="161"/>
      <c r="T63" s="161"/>
      <c r="U63" s="161"/>
      <c r="V63" s="161"/>
      <c r="W63" s="161"/>
      <c r="X63" s="161"/>
      <c r="Y63" s="161"/>
      <c r="Z63" s="158"/>
    </row>
    <row r="64" spans="14:26" ht="15" customHeight="1" x14ac:dyDescent="0.25">
      <c r="P64"/>
      <c r="Q64"/>
      <c r="R64" s="161"/>
      <c r="S64" s="161"/>
      <c r="T64" s="161"/>
      <c r="U64" s="161"/>
      <c r="V64" s="161"/>
      <c r="W64" s="161"/>
      <c r="X64" s="161"/>
      <c r="Y64" s="161"/>
      <c r="Z64" s="158"/>
    </row>
    <row r="65" spans="16:26" ht="15" customHeight="1" x14ac:dyDescent="0.25">
      <c r="P65"/>
      <c r="Q65"/>
      <c r="R65" s="161"/>
      <c r="S65" s="161"/>
      <c r="T65" s="161"/>
      <c r="U65" s="161"/>
      <c r="V65" s="161"/>
      <c r="W65" s="161"/>
      <c r="X65" s="161"/>
      <c r="Y65" s="161"/>
      <c r="Z65" s="158"/>
    </row>
    <row r="66" spans="16:26" ht="15" customHeight="1" x14ac:dyDescent="0.25">
      <c r="P66"/>
      <c r="Q66"/>
      <c r="R66" s="161"/>
      <c r="S66" s="161"/>
      <c r="T66" s="161"/>
      <c r="U66" s="161"/>
      <c r="V66" s="161"/>
      <c r="W66" s="161"/>
      <c r="X66" s="161"/>
      <c r="Y66" s="161"/>
      <c r="Z66" s="158"/>
    </row>
    <row r="67" spans="16:26" ht="15" customHeight="1" x14ac:dyDescent="0.25">
      <c r="P67"/>
      <c r="Q67"/>
      <c r="R67" s="161"/>
      <c r="S67" s="161"/>
      <c r="T67" s="161"/>
      <c r="U67" s="161"/>
      <c r="V67" s="161"/>
      <c r="W67" s="161"/>
      <c r="X67" s="161"/>
      <c r="Y67" s="161"/>
      <c r="Z67" s="158"/>
    </row>
    <row r="68" spans="16:26" ht="15" customHeight="1" x14ac:dyDescent="0.25">
      <c r="P68"/>
      <c r="Q68"/>
      <c r="R68" s="161"/>
      <c r="S68" s="161"/>
      <c r="T68" s="161"/>
      <c r="U68" s="161"/>
      <c r="V68" s="161"/>
      <c r="W68" s="161"/>
      <c r="X68" s="161"/>
      <c r="Y68" s="161"/>
      <c r="Z68" s="158"/>
    </row>
    <row r="69" spans="16:26" ht="15" customHeight="1" x14ac:dyDescent="0.25">
      <c r="P69"/>
      <c r="Q69"/>
      <c r="R69" s="161"/>
      <c r="S69" s="161"/>
      <c r="T69" s="161"/>
      <c r="U69" s="161"/>
      <c r="V69" s="161"/>
      <c r="W69" s="161"/>
      <c r="X69" s="161"/>
      <c r="Y69" s="161"/>
      <c r="Z69" s="158"/>
    </row>
    <row r="70" spans="16:26" ht="15" customHeight="1" x14ac:dyDescent="0.25">
      <c r="P70"/>
      <c r="Q70"/>
      <c r="R70" s="161"/>
      <c r="S70" s="161"/>
      <c r="T70" s="161"/>
      <c r="U70" s="161"/>
      <c r="V70" s="161"/>
      <c r="W70" s="161"/>
      <c r="X70" s="161"/>
      <c r="Y70" s="161"/>
      <c r="Z70" s="158"/>
    </row>
    <row r="71" spans="16:26" ht="15" customHeight="1" x14ac:dyDescent="0.25">
      <c r="P71"/>
      <c r="Q71"/>
      <c r="R71" s="161"/>
      <c r="S71" s="161"/>
      <c r="T71" s="161"/>
      <c r="U71" s="161"/>
      <c r="V71" s="161"/>
      <c r="W71" s="161"/>
      <c r="X71" s="161"/>
      <c r="Y71" s="161"/>
      <c r="Z71" s="158"/>
    </row>
    <row r="72" spans="16:26" ht="15" customHeight="1" x14ac:dyDescent="0.25">
      <c r="P72"/>
      <c r="Q72"/>
      <c r="R72" s="161"/>
      <c r="S72" s="161"/>
      <c r="T72" s="161"/>
      <c r="U72" s="161"/>
      <c r="V72" s="161"/>
      <c r="W72" s="161"/>
      <c r="X72" s="161"/>
      <c r="Y72" s="161"/>
      <c r="Z72" s="158"/>
    </row>
    <row r="73" spans="16:26" ht="15" customHeight="1" x14ac:dyDescent="0.25">
      <c r="P73"/>
      <c r="Q73"/>
      <c r="R73" s="161"/>
      <c r="S73" s="161"/>
      <c r="T73" s="161"/>
      <c r="U73" s="161"/>
      <c r="V73" s="161"/>
      <c r="W73" s="161"/>
      <c r="X73" s="161"/>
      <c r="Y73" s="161"/>
      <c r="Z73" s="158"/>
    </row>
    <row r="74" spans="16:26" ht="15" customHeight="1" x14ac:dyDescent="0.25">
      <c r="P74"/>
      <c r="Q74"/>
      <c r="R74" s="161"/>
      <c r="S74" s="161"/>
      <c r="T74" s="161"/>
      <c r="U74" s="161"/>
      <c r="V74" s="161"/>
      <c r="W74" s="161"/>
      <c r="X74" s="161"/>
      <c r="Y74" s="161"/>
      <c r="Z74" s="158"/>
    </row>
    <row r="75" spans="16:26" ht="15" customHeight="1" x14ac:dyDescent="0.25">
      <c r="P75"/>
      <c r="Q75"/>
      <c r="R75" s="161"/>
      <c r="S75" s="161"/>
      <c r="T75" s="161"/>
      <c r="U75" s="161"/>
      <c r="V75" s="161"/>
      <c r="W75" s="161"/>
      <c r="X75" s="161"/>
      <c r="Y75" s="161"/>
      <c r="Z75" s="158"/>
    </row>
    <row r="76" spans="16:26" ht="15" customHeight="1" x14ac:dyDescent="0.25">
      <c r="P76"/>
      <c r="Q76"/>
      <c r="R76" s="161"/>
      <c r="S76" s="161"/>
      <c r="T76" s="161"/>
      <c r="U76" s="161"/>
      <c r="V76" s="161"/>
      <c r="W76" s="161"/>
      <c r="X76" s="161"/>
      <c r="Y76" s="161"/>
      <c r="Z76" s="158"/>
    </row>
    <row r="77" spans="16:26" ht="15" customHeight="1" x14ac:dyDescent="0.25">
      <c r="P77"/>
      <c r="Q77"/>
      <c r="R77" s="161"/>
      <c r="S77" s="161"/>
      <c r="T77" s="161"/>
      <c r="U77" s="161"/>
      <c r="V77" s="161"/>
      <c r="W77" s="161"/>
      <c r="X77" s="161"/>
      <c r="Y77" s="161"/>
      <c r="Z77" s="158"/>
    </row>
    <row r="78" spans="16:26" ht="15" customHeight="1" x14ac:dyDescent="0.25">
      <c r="P78"/>
      <c r="Q78"/>
      <c r="R78" s="161"/>
      <c r="S78" s="161"/>
      <c r="T78" s="161"/>
      <c r="U78" s="161"/>
      <c r="V78" s="161"/>
      <c r="W78" s="161"/>
      <c r="X78" s="161"/>
      <c r="Y78" s="161"/>
      <c r="Z78" s="158"/>
    </row>
    <row r="79" spans="16:26" ht="15" customHeight="1" x14ac:dyDescent="0.25">
      <c r="P79"/>
      <c r="Q79"/>
      <c r="R79" s="161"/>
      <c r="S79" s="161"/>
      <c r="T79" s="161"/>
      <c r="U79" s="161"/>
      <c r="V79" s="161"/>
      <c r="W79" s="161"/>
      <c r="X79" s="161"/>
      <c r="Y79" s="161"/>
      <c r="Z79" s="158"/>
    </row>
    <row r="80" spans="16:26" ht="15" customHeight="1" x14ac:dyDescent="0.25">
      <c r="P80"/>
      <c r="Q80"/>
      <c r="R80" s="161"/>
      <c r="S80" s="161"/>
      <c r="T80" s="161"/>
      <c r="U80" s="161"/>
      <c r="V80" s="161"/>
      <c r="W80" s="161"/>
      <c r="X80" s="161"/>
      <c r="Y80" s="161"/>
      <c r="Z80" s="158"/>
    </row>
    <row r="81" spans="10:26" ht="15" customHeight="1" x14ac:dyDescent="0.25">
      <c r="P81"/>
      <c r="Q81"/>
      <c r="R81" s="161"/>
      <c r="S81" s="161"/>
      <c r="T81" s="161"/>
      <c r="U81" s="161"/>
      <c r="V81" s="161"/>
      <c r="W81" s="161"/>
      <c r="X81" s="161"/>
      <c r="Y81" s="161"/>
      <c r="Z81" s="158"/>
    </row>
    <row r="82" spans="10:26" ht="15" customHeight="1" x14ac:dyDescent="0.25">
      <c r="J82"/>
      <c r="K82"/>
      <c r="L82"/>
      <c r="M82"/>
      <c r="N82"/>
      <c r="O82"/>
      <c r="P82"/>
      <c r="Q82"/>
      <c r="R82" s="161"/>
      <c r="S82" s="161"/>
      <c r="T82" s="161"/>
      <c r="U82" s="161"/>
      <c r="V82" s="161"/>
      <c r="W82" s="161"/>
      <c r="X82" s="161"/>
      <c r="Y82" s="161"/>
      <c r="Z82" s="158"/>
    </row>
    <row r="83" spans="10:26" ht="15" customHeight="1" x14ac:dyDescent="0.25">
      <c r="J83"/>
      <c r="K83"/>
      <c r="L83"/>
      <c r="M83"/>
      <c r="N83"/>
      <c r="O83"/>
      <c r="P83"/>
      <c r="Q83"/>
      <c r="R83" s="161"/>
      <c r="S83" s="161"/>
      <c r="T83" s="161"/>
      <c r="U83" s="161"/>
      <c r="V83" s="161"/>
      <c r="W83" s="161"/>
      <c r="X83" s="161"/>
      <c r="Y83" s="161"/>
      <c r="Z83" s="158"/>
    </row>
    <row r="84" spans="10:26" ht="15" customHeight="1" x14ac:dyDescent="0.25">
      <c r="J84"/>
      <c r="K84"/>
      <c r="L84"/>
      <c r="M84"/>
      <c r="N84"/>
      <c r="O84"/>
      <c r="P84"/>
      <c r="Q84"/>
      <c r="R84" s="161"/>
      <c r="S84" s="161"/>
      <c r="T84" s="161"/>
      <c r="U84" s="161"/>
      <c r="V84" s="161"/>
      <c r="W84" s="161"/>
      <c r="X84" s="161"/>
      <c r="Y84" s="161"/>
      <c r="Z84" s="158"/>
    </row>
    <row r="85" spans="10:26" ht="15" customHeight="1" x14ac:dyDescent="0.25">
      <c r="J85"/>
      <c r="K85"/>
      <c r="L85"/>
      <c r="M85"/>
      <c r="N85"/>
      <c r="O85"/>
      <c r="P85"/>
      <c r="Q85"/>
      <c r="R85" s="161"/>
      <c r="S85" s="161"/>
      <c r="T85" s="161"/>
      <c r="U85" s="161"/>
      <c r="V85" s="161"/>
      <c r="W85" s="161"/>
      <c r="X85" s="161"/>
      <c r="Y85" s="161"/>
      <c r="Z85" s="158"/>
    </row>
    <row r="86" spans="10:26" ht="15" customHeight="1" x14ac:dyDescent="0.25">
      <c r="J86"/>
      <c r="K86"/>
      <c r="L86"/>
      <c r="M86"/>
      <c r="N86"/>
      <c r="O86"/>
      <c r="P86"/>
      <c r="Q86"/>
      <c r="R86" s="161"/>
      <c r="S86" s="161"/>
      <c r="T86" s="161"/>
      <c r="U86" s="161"/>
      <c r="V86" s="161"/>
      <c r="W86" s="161"/>
      <c r="X86" s="161"/>
      <c r="Y86" s="161"/>
      <c r="Z86" s="158"/>
    </row>
    <row r="87" spans="10:26" x14ac:dyDescent="0.25">
      <c r="J87"/>
      <c r="K87"/>
      <c r="L87"/>
      <c r="M87"/>
      <c r="N87"/>
      <c r="O87"/>
      <c r="P87"/>
      <c r="Q87"/>
      <c r="R87" s="161"/>
      <c r="S87" s="161"/>
      <c r="T87" s="161"/>
      <c r="U87" s="161"/>
      <c r="V87" s="161"/>
      <c r="W87" s="161"/>
      <c r="X87" s="161"/>
      <c r="Y87" s="161"/>
      <c r="Z87" s="158"/>
    </row>
    <row r="88" spans="10:26" x14ac:dyDescent="0.25">
      <c r="J88"/>
      <c r="K88"/>
      <c r="L88"/>
      <c r="M88"/>
      <c r="N88"/>
      <c r="O88"/>
      <c r="P88"/>
      <c r="Q88"/>
      <c r="R88" s="161"/>
      <c r="S88" s="161"/>
      <c r="T88" s="161"/>
      <c r="U88" s="161"/>
      <c r="V88" s="161"/>
      <c r="W88" s="161"/>
      <c r="X88" s="161"/>
      <c r="Y88" s="161"/>
      <c r="Z88" s="158"/>
    </row>
    <row r="89" spans="10:26" x14ac:dyDescent="0.25">
      <c r="J89"/>
      <c r="K89"/>
      <c r="L89"/>
      <c r="M89"/>
      <c r="N89"/>
      <c r="O89"/>
      <c r="P89"/>
      <c r="Q89"/>
      <c r="R89" s="161"/>
      <c r="S89" s="161"/>
      <c r="T89" s="161"/>
      <c r="U89" s="161"/>
      <c r="V89" s="161"/>
      <c r="W89" s="161"/>
      <c r="X89" s="161"/>
      <c r="Y89" s="161"/>
      <c r="Z89" s="158"/>
    </row>
    <row r="90" spans="10:26" x14ac:dyDescent="0.25">
      <c r="J90"/>
      <c r="K90"/>
      <c r="L90"/>
      <c r="M90"/>
      <c r="N90"/>
      <c r="O90"/>
      <c r="P90"/>
      <c r="Q90"/>
      <c r="R90" s="161"/>
      <c r="S90" s="161"/>
      <c r="T90" s="161"/>
      <c r="U90" s="161"/>
      <c r="V90" s="161"/>
      <c r="W90" s="161"/>
      <c r="X90" s="161"/>
      <c r="Y90" s="161"/>
      <c r="Z90" s="158"/>
    </row>
    <row r="91" spans="10:26" x14ac:dyDescent="0.25">
      <c r="J91"/>
      <c r="K91"/>
      <c r="L91"/>
      <c r="M91"/>
      <c r="N91"/>
      <c r="O91"/>
      <c r="P91"/>
      <c r="Q91"/>
      <c r="R91" s="161"/>
      <c r="S91" s="161"/>
      <c r="T91" s="161"/>
      <c r="U91" s="161"/>
      <c r="V91" s="161"/>
      <c r="W91" s="161"/>
      <c r="X91" s="161"/>
      <c r="Y91" s="161"/>
      <c r="Z91" s="158"/>
    </row>
    <row r="92" spans="10:26" x14ac:dyDescent="0.25">
      <c r="J92"/>
      <c r="K92"/>
      <c r="L92"/>
      <c r="M92"/>
      <c r="N92"/>
      <c r="O92"/>
      <c r="P92"/>
      <c r="Q92"/>
      <c r="R92" s="161"/>
      <c r="S92" s="161"/>
      <c r="T92" s="161"/>
      <c r="U92" s="161"/>
      <c r="V92" s="161"/>
      <c r="W92" s="161"/>
      <c r="X92" s="161"/>
      <c r="Y92" s="161"/>
      <c r="Z92" s="158"/>
    </row>
    <row r="93" spans="10:26" x14ac:dyDescent="0.25">
      <c r="J93"/>
      <c r="K93"/>
      <c r="L93"/>
      <c r="M93"/>
      <c r="N93"/>
      <c r="O93"/>
      <c r="P93"/>
      <c r="Q93"/>
      <c r="R93" s="161"/>
      <c r="S93" s="161"/>
      <c r="T93" s="161"/>
      <c r="U93" s="161"/>
      <c r="V93" s="161"/>
      <c r="W93" s="161"/>
      <c r="X93" s="161"/>
      <c r="Y93" s="161"/>
      <c r="Z93" s="158"/>
    </row>
    <row r="94" spans="10:26" x14ac:dyDescent="0.25">
      <c r="J94"/>
      <c r="K94"/>
      <c r="L94"/>
      <c r="M94"/>
      <c r="N94"/>
      <c r="O94"/>
      <c r="P94"/>
      <c r="Q94"/>
      <c r="R94" s="161"/>
      <c r="S94" s="161"/>
      <c r="T94" s="161"/>
      <c r="U94" s="161"/>
      <c r="V94" s="161"/>
      <c r="W94" s="161"/>
      <c r="X94" s="161"/>
      <c r="Y94" s="161"/>
      <c r="Z94" s="158"/>
    </row>
    <row r="95" spans="10:26" x14ac:dyDescent="0.25">
      <c r="J95"/>
      <c r="K95"/>
      <c r="L95"/>
      <c r="M95"/>
      <c r="N95"/>
      <c r="O95"/>
      <c r="P95"/>
      <c r="Q95"/>
      <c r="R95" s="161"/>
      <c r="S95" s="161"/>
      <c r="T95" s="161"/>
      <c r="U95" s="161"/>
      <c r="V95" s="161"/>
      <c r="W95" s="161"/>
      <c r="X95" s="161"/>
      <c r="Y95" s="161"/>
      <c r="Z95" s="158"/>
    </row>
    <row r="96" spans="10:26" x14ac:dyDescent="0.25">
      <c r="J96"/>
      <c r="K96"/>
      <c r="L96"/>
      <c r="M96"/>
      <c r="N96"/>
      <c r="O96"/>
      <c r="P96"/>
      <c r="Q96"/>
      <c r="R96" s="161"/>
      <c r="S96" s="161"/>
      <c r="T96" s="161"/>
      <c r="U96" s="161"/>
      <c r="V96" s="161"/>
      <c r="W96" s="161"/>
      <c r="X96" s="161"/>
      <c r="Y96" s="161"/>
      <c r="Z96" s="158"/>
    </row>
    <row r="97" spans="10:26" x14ac:dyDescent="0.25">
      <c r="J97"/>
      <c r="K97"/>
      <c r="L97"/>
      <c r="M97"/>
      <c r="N97"/>
      <c r="O97"/>
      <c r="P97"/>
      <c r="Q97"/>
      <c r="R97" s="161"/>
      <c r="S97" s="161"/>
      <c r="T97" s="161"/>
      <c r="U97" s="161"/>
      <c r="V97" s="161"/>
      <c r="W97" s="161"/>
      <c r="X97" s="161"/>
      <c r="Y97" s="161"/>
      <c r="Z97" s="158"/>
    </row>
    <row r="98" spans="10:26" x14ac:dyDescent="0.25">
      <c r="J98"/>
      <c r="K98"/>
      <c r="L98"/>
      <c r="M98"/>
      <c r="N98"/>
      <c r="O98"/>
      <c r="P98"/>
      <c r="Q98"/>
      <c r="R98" s="161"/>
      <c r="S98" s="161"/>
      <c r="T98" s="161"/>
      <c r="U98" s="161"/>
      <c r="V98" s="161"/>
      <c r="W98" s="161"/>
      <c r="X98" s="161"/>
      <c r="Y98" s="161"/>
      <c r="Z98" s="158"/>
    </row>
    <row r="99" spans="10:26" x14ac:dyDescent="0.25">
      <c r="J99"/>
      <c r="K99"/>
      <c r="L99"/>
      <c r="M99"/>
      <c r="N99"/>
      <c r="O99"/>
      <c r="P99"/>
      <c r="Q99"/>
      <c r="R99" s="161"/>
      <c r="S99" s="161"/>
      <c r="T99" s="161"/>
      <c r="U99" s="161"/>
      <c r="V99" s="161"/>
      <c r="W99" s="161"/>
      <c r="X99" s="161"/>
      <c r="Y99" s="161"/>
      <c r="Z99" s="158"/>
    </row>
    <row r="100" spans="10:26" x14ac:dyDescent="0.25">
      <c r="J100"/>
      <c r="K100"/>
      <c r="L100"/>
      <c r="M100"/>
      <c r="N100"/>
      <c r="O100"/>
      <c r="P100"/>
      <c r="Q100"/>
      <c r="R100" s="161"/>
      <c r="S100" s="161"/>
      <c r="T100" s="161"/>
      <c r="U100" s="161"/>
      <c r="V100" s="161"/>
      <c r="W100" s="161"/>
      <c r="X100" s="161"/>
      <c r="Y100" s="161"/>
      <c r="Z100" s="158"/>
    </row>
    <row r="101" spans="10:26" x14ac:dyDescent="0.25">
      <c r="J101"/>
      <c r="K101"/>
      <c r="L101"/>
      <c r="M101"/>
      <c r="N101"/>
      <c r="O101"/>
      <c r="P101"/>
      <c r="Q101"/>
      <c r="R101" s="161"/>
      <c r="S101" s="161"/>
      <c r="T101" s="161"/>
      <c r="U101" s="161"/>
      <c r="V101" s="161"/>
      <c r="W101" s="161"/>
      <c r="X101" s="161"/>
      <c r="Y101" s="161"/>
      <c r="Z101" s="158"/>
    </row>
    <row r="102" spans="10:26" x14ac:dyDescent="0.25">
      <c r="J102"/>
      <c r="K102"/>
      <c r="L102"/>
      <c r="M102"/>
      <c r="N102"/>
      <c r="O102"/>
      <c r="P102"/>
      <c r="Q102"/>
      <c r="R102" s="161"/>
      <c r="S102" s="161"/>
      <c r="T102" s="161"/>
      <c r="U102" s="161"/>
      <c r="V102" s="161"/>
      <c r="W102" s="161"/>
      <c r="X102" s="161"/>
      <c r="Y102" s="161"/>
      <c r="Z102" s="158"/>
    </row>
    <row r="103" spans="10:26" x14ac:dyDescent="0.25">
      <c r="J103"/>
      <c r="K103"/>
      <c r="L103"/>
      <c r="M103"/>
      <c r="N103"/>
      <c r="O103"/>
      <c r="P103"/>
      <c r="Q103"/>
      <c r="R103" s="161"/>
      <c r="S103" s="161"/>
      <c r="T103" s="161"/>
      <c r="U103" s="161"/>
      <c r="V103" s="161"/>
      <c r="W103" s="161"/>
      <c r="X103" s="161"/>
      <c r="Y103" s="161"/>
      <c r="Z103" s="158"/>
    </row>
    <row r="104" spans="10:26" x14ac:dyDescent="0.25">
      <c r="J104"/>
      <c r="K104"/>
      <c r="L104"/>
      <c r="M104"/>
      <c r="N104"/>
      <c r="O104"/>
      <c r="P104"/>
      <c r="Q104"/>
      <c r="R104" s="161"/>
      <c r="S104" s="161"/>
      <c r="T104" s="161"/>
      <c r="U104" s="161"/>
      <c r="V104" s="161"/>
      <c r="W104" s="161"/>
      <c r="X104" s="161"/>
      <c r="Y104" s="161"/>
      <c r="Z104" s="158"/>
    </row>
    <row r="105" spans="10:26" x14ac:dyDescent="0.25">
      <c r="J105"/>
      <c r="K105"/>
      <c r="L105"/>
      <c r="M105"/>
      <c r="N105"/>
      <c r="O105"/>
      <c r="P105"/>
      <c r="Q105"/>
      <c r="R105" s="161"/>
      <c r="S105" s="161"/>
      <c r="T105" s="161"/>
      <c r="U105" s="161"/>
      <c r="V105" s="161"/>
      <c r="W105" s="161"/>
      <c r="X105" s="161"/>
      <c r="Y105" s="161"/>
      <c r="Z105" s="158"/>
    </row>
    <row r="106" spans="10:26" x14ac:dyDescent="0.25">
      <c r="J106"/>
      <c r="K106"/>
      <c r="L106"/>
      <c r="M106"/>
      <c r="N106"/>
      <c r="O106"/>
      <c r="P106"/>
      <c r="Q106"/>
      <c r="R106" s="161"/>
      <c r="S106" s="161"/>
      <c r="T106" s="161"/>
      <c r="U106" s="161"/>
      <c r="V106" s="161"/>
      <c r="W106" s="161"/>
      <c r="X106" s="161"/>
      <c r="Y106" s="161"/>
      <c r="Z106" s="158"/>
    </row>
    <row r="107" spans="10:26" x14ac:dyDescent="0.25">
      <c r="J107"/>
      <c r="K107"/>
      <c r="L107"/>
      <c r="M107"/>
      <c r="N107"/>
      <c r="O107"/>
      <c r="P107"/>
      <c r="Q107"/>
      <c r="R107" s="161"/>
      <c r="S107" s="161"/>
      <c r="T107" s="161"/>
      <c r="U107" s="161"/>
      <c r="V107" s="161"/>
      <c r="W107" s="161"/>
      <c r="X107" s="161"/>
      <c r="Y107" s="161"/>
      <c r="Z107" s="158"/>
    </row>
    <row r="108" spans="10:26" x14ac:dyDescent="0.25">
      <c r="J108"/>
      <c r="K108"/>
      <c r="L108"/>
      <c r="M108"/>
      <c r="N108"/>
      <c r="O108"/>
      <c r="P108"/>
      <c r="Q108"/>
      <c r="R108" s="161"/>
      <c r="S108" s="161"/>
      <c r="T108" s="161"/>
      <c r="U108" s="161"/>
      <c r="V108" s="161"/>
      <c r="W108" s="161"/>
      <c r="X108" s="161"/>
      <c r="Y108" s="161"/>
      <c r="Z108" s="158"/>
    </row>
    <row r="109" spans="10:26" x14ac:dyDescent="0.25">
      <c r="J109"/>
      <c r="K109"/>
      <c r="L109"/>
      <c r="M109"/>
      <c r="N109"/>
      <c r="O109"/>
      <c r="P109"/>
      <c r="Q109"/>
      <c r="R109" s="161"/>
      <c r="S109" s="161"/>
      <c r="T109" s="161"/>
      <c r="U109" s="161"/>
      <c r="V109" s="161"/>
      <c r="W109" s="161"/>
      <c r="X109" s="161"/>
      <c r="Y109" s="161"/>
      <c r="Z109" s="158"/>
    </row>
    <row r="110" spans="10:26" x14ac:dyDescent="0.25">
      <c r="J110"/>
      <c r="K110"/>
      <c r="L110"/>
      <c r="M110"/>
      <c r="N110"/>
      <c r="O110"/>
      <c r="P110"/>
      <c r="Q110"/>
      <c r="R110" s="161"/>
      <c r="S110" s="161"/>
      <c r="T110" s="161"/>
      <c r="U110" s="161"/>
      <c r="V110" s="161"/>
      <c r="W110" s="161"/>
      <c r="X110" s="161"/>
      <c r="Y110" s="161"/>
      <c r="Z110" s="158"/>
    </row>
    <row r="111" spans="10:26" x14ac:dyDescent="0.25">
      <c r="J111"/>
      <c r="K111"/>
      <c r="L111"/>
      <c r="M111"/>
      <c r="N111"/>
      <c r="O111"/>
      <c r="P111"/>
      <c r="Q111"/>
      <c r="R111" s="161"/>
      <c r="S111" s="161"/>
      <c r="T111" s="161"/>
      <c r="U111" s="161"/>
      <c r="V111" s="161"/>
      <c r="W111" s="161"/>
      <c r="X111" s="161"/>
      <c r="Y111" s="161"/>
      <c r="Z111" s="158"/>
    </row>
    <row r="112" spans="10:26" x14ac:dyDescent="0.25">
      <c r="J112"/>
      <c r="K112"/>
      <c r="L112"/>
      <c r="M112"/>
      <c r="N112"/>
      <c r="O112"/>
      <c r="P112"/>
      <c r="Q112"/>
      <c r="R112" s="161"/>
      <c r="S112" s="161"/>
      <c r="T112" s="161"/>
      <c r="U112" s="161"/>
      <c r="V112" s="161"/>
      <c r="W112" s="161"/>
      <c r="X112" s="161"/>
      <c r="Y112" s="161"/>
      <c r="Z112" s="158"/>
    </row>
    <row r="113" spans="10:26" x14ac:dyDescent="0.25">
      <c r="J113"/>
      <c r="K113"/>
      <c r="L113"/>
      <c r="M113"/>
      <c r="N113"/>
      <c r="O113"/>
      <c r="P113"/>
      <c r="Q113"/>
      <c r="R113" s="161"/>
      <c r="S113" s="161"/>
      <c r="T113" s="161"/>
      <c r="U113" s="161"/>
      <c r="V113" s="161"/>
      <c r="W113" s="161"/>
      <c r="X113" s="161"/>
      <c r="Y113" s="161"/>
      <c r="Z113" s="158"/>
    </row>
    <row r="114" spans="10:26" x14ac:dyDescent="0.25">
      <c r="J114"/>
      <c r="K114"/>
      <c r="L114"/>
      <c r="M114"/>
      <c r="N114"/>
      <c r="O114"/>
      <c r="P114"/>
      <c r="Q114"/>
      <c r="R114" s="161"/>
      <c r="S114" s="161"/>
      <c r="T114" s="161"/>
      <c r="U114" s="161"/>
      <c r="V114" s="161"/>
      <c r="W114" s="161"/>
      <c r="X114" s="161"/>
      <c r="Y114" s="161"/>
      <c r="Z114" s="158"/>
    </row>
    <row r="115" spans="10:26" x14ac:dyDescent="0.25">
      <c r="J115"/>
      <c r="K115"/>
      <c r="L115"/>
      <c r="M115"/>
      <c r="N115"/>
      <c r="O115"/>
      <c r="P115"/>
      <c r="Q115"/>
      <c r="R115" s="161"/>
      <c r="S115" s="161"/>
      <c r="T115" s="161"/>
      <c r="U115" s="161"/>
      <c r="V115" s="161"/>
      <c r="W115" s="161"/>
      <c r="X115" s="161"/>
      <c r="Y115" s="161"/>
      <c r="Z115" s="158"/>
    </row>
    <row r="116" spans="10:26" x14ac:dyDescent="0.25">
      <c r="J116"/>
      <c r="K116"/>
      <c r="L116"/>
      <c r="M116"/>
      <c r="N116"/>
      <c r="O116"/>
      <c r="P116"/>
      <c r="Q116"/>
      <c r="R116" s="161"/>
      <c r="S116" s="161"/>
      <c r="T116" s="161"/>
      <c r="U116" s="161"/>
      <c r="V116" s="161"/>
      <c r="W116" s="161"/>
      <c r="X116" s="161"/>
      <c r="Y116" s="161"/>
      <c r="Z116" s="158"/>
    </row>
    <row r="117" spans="10:26" x14ac:dyDescent="0.25">
      <c r="J117"/>
      <c r="K117"/>
      <c r="L117"/>
      <c r="M117"/>
      <c r="N117"/>
      <c r="O117"/>
      <c r="P117"/>
      <c r="Q117"/>
      <c r="R117" s="161"/>
      <c r="S117" s="161"/>
      <c r="T117" s="161"/>
      <c r="U117" s="161"/>
      <c r="V117" s="161"/>
      <c r="W117" s="161"/>
      <c r="X117" s="161"/>
      <c r="Y117" s="161"/>
      <c r="Z117" s="158"/>
    </row>
    <row r="118" spans="10:26" x14ac:dyDescent="0.25">
      <c r="J118"/>
      <c r="K118"/>
      <c r="L118"/>
      <c r="M118"/>
      <c r="N118"/>
      <c r="O118"/>
      <c r="P118"/>
      <c r="Q118"/>
      <c r="R118" s="161"/>
      <c r="S118" s="161"/>
      <c r="T118" s="161"/>
      <c r="U118" s="161"/>
      <c r="V118" s="161"/>
      <c r="W118" s="161"/>
      <c r="X118" s="161"/>
      <c r="Y118" s="161"/>
      <c r="Z118" s="158"/>
    </row>
    <row r="119" spans="10:26" x14ac:dyDescent="0.25">
      <c r="J119"/>
      <c r="K119"/>
      <c r="L119"/>
      <c r="M119"/>
      <c r="N119"/>
      <c r="O119"/>
      <c r="P119"/>
      <c r="Q119"/>
      <c r="R119" s="161"/>
      <c r="S119" s="161"/>
      <c r="T119" s="161"/>
      <c r="U119" s="161"/>
      <c r="V119" s="161"/>
      <c r="W119" s="161"/>
      <c r="X119" s="161"/>
      <c r="Y119" s="161"/>
      <c r="Z119" s="158"/>
    </row>
    <row r="120" spans="10:26" x14ac:dyDescent="0.25">
      <c r="J120"/>
      <c r="K120"/>
      <c r="L120"/>
      <c r="M120"/>
      <c r="N120"/>
      <c r="O120"/>
      <c r="P120"/>
      <c r="Q120"/>
      <c r="R120" s="161"/>
      <c r="S120" s="161"/>
      <c r="T120" s="161"/>
      <c r="U120" s="161"/>
      <c r="V120" s="161"/>
      <c r="W120" s="161"/>
      <c r="X120" s="161"/>
      <c r="Y120" s="161"/>
      <c r="Z120" s="158"/>
    </row>
    <row r="121" spans="10:26" x14ac:dyDescent="0.25">
      <c r="J121"/>
      <c r="K121"/>
      <c r="L121"/>
      <c r="M121"/>
      <c r="N121"/>
      <c r="O121"/>
      <c r="P121"/>
      <c r="Q121"/>
      <c r="R121" s="161"/>
      <c r="S121" s="161"/>
      <c r="T121" s="161"/>
      <c r="U121" s="161"/>
      <c r="V121" s="161"/>
      <c r="W121" s="161"/>
      <c r="X121" s="161"/>
      <c r="Y121" s="161"/>
      <c r="Z121" s="158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61" priority="3" operator="greaterThanOrEqual">
      <formula>4</formula>
    </cfRule>
    <cfRule type="cellIs" dxfId="60" priority="4" operator="lessThan">
      <formula>3</formula>
    </cfRule>
  </conditionalFormatting>
  <conditionalFormatting sqref="J7:J9">
    <cfRule type="cellIs" dxfId="59" priority="5" operator="equal">
      <formula>"OK"</formula>
    </cfRule>
    <cfRule type="cellIs" dxfId="58" priority="6" operator="equal">
      <formula>"REJEITADO"</formula>
    </cfRule>
  </conditionalFormatting>
  <conditionalFormatting sqref="O3">
    <cfRule type="expression" dxfId="57" priority="2">
      <formula>OR($G$3&lt;&gt;"",$G$4&lt;&gt;"")</formula>
    </cfRule>
  </conditionalFormatting>
  <conditionalFormatting sqref="G7:K9">
    <cfRule type="cellIs" dxfId="56" priority="1" operator="greaterThan">
      <formula>0</formula>
    </cfRule>
  </conditionalFormatting>
  <conditionalFormatting sqref="G6">
    <cfRule type="expression" dxfId="55" priority="57" stopIfTrue="1">
      <formula>SUM($G$7:$G$8)&gt;0</formula>
    </cfRule>
    <cfRule type="expression" dxfId="54" priority="58" stopIfTrue="1">
      <formula>SUMPRODUCT((regrasRotulos=G6)*regrasAtivas)=1</formula>
    </cfRule>
  </conditionalFormatting>
  <conditionalFormatting sqref="H6">
    <cfRule type="expression" dxfId="53" priority="59" stopIfTrue="1">
      <formula>SUM($H$7:$H$8)&gt;0</formula>
    </cfRule>
    <cfRule type="expression" dxfId="52" priority="60" stopIfTrue="1">
      <formula>SUMPRODUCT((regrasRotulos=H6)*regrasAtivas)=1</formula>
    </cfRule>
  </conditionalFormatting>
  <conditionalFormatting sqref="I6">
    <cfRule type="expression" dxfId="51" priority="61" stopIfTrue="1">
      <formula>SUM($I$7:$I$8)&gt;0</formula>
    </cfRule>
    <cfRule type="expression" dxfId="50" priority="62" stopIfTrue="1">
      <formula>SUMPRODUCT((regrasRotulos=I6)*regrasAtivas)=1</formula>
    </cfRule>
  </conditionalFormatting>
  <conditionalFormatting sqref="J6">
    <cfRule type="expression" dxfId="49" priority="63" stopIfTrue="1">
      <formula>SUM($J$7:$J$8)&gt;0</formula>
    </cfRule>
    <cfRule type="expression" dxfId="48" priority="64" stopIfTrue="1">
      <formula>SUMPRODUCT((regrasRotulos=J6)*regrasAtivas)=1</formula>
    </cfRule>
  </conditionalFormatting>
  <conditionalFormatting sqref="K6">
    <cfRule type="expression" dxfId="47" priority="65" stopIfTrue="1">
      <formula>SUM($K$7:$K$8)&gt;0</formula>
    </cfRule>
    <cfRule type="expression" dxfId="46" priority="66" stopIfTrue="1">
      <formula>SUMPRODUCT((regrasRotulos=K6)*regrasAtivas)=1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781050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781050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5546875" defaultRowHeight="15" x14ac:dyDescent="0.25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5546875" style="1"/>
  </cols>
  <sheetData>
    <row r="1" spans="1:13" ht="40.15" customHeight="1" x14ac:dyDescent="0.25">
      <c r="A1" s="207" t="s">
        <v>230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</row>
    <row r="2" spans="1:13" ht="19.899999999999999" customHeight="1" x14ac:dyDescent="0.25">
      <c r="A2" s="214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</row>
    <row r="3" spans="1:13" ht="28.15" customHeight="1" x14ac:dyDescent="0.25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15" customHeight="1" x14ac:dyDescent="0.25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15" customHeight="1" x14ac:dyDescent="0.25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15" customHeight="1" x14ac:dyDescent="0.25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15" customHeight="1" x14ac:dyDescent="0.25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15" customHeight="1" x14ac:dyDescent="0.25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15" customHeight="1" x14ac:dyDescent="0.25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15" customHeight="1" x14ac:dyDescent="0.25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15" customHeight="1" x14ac:dyDescent="0.25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15" customHeight="1" x14ac:dyDescent="0.25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15" customHeight="1" x14ac:dyDescent="0.25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15" customHeight="1" x14ac:dyDescent="0.25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15" customHeight="1" x14ac:dyDescent="0.25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15" customHeight="1" x14ac:dyDescent="0.25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15" customHeight="1" x14ac:dyDescent="0.25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15" customHeight="1" x14ac:dyDescent="0.25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15" customHeight="1" x14ac:dyDescent="0.25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15" customHeight="1" x14ac:dyDescent="0.25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15" customHeight="1" x14ac:dyDescent="0.25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15" customHeight="1" x14ac:dyDescent="0.25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15" customHeight="1" x14ac:dyDescent="0.25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15" customHeight="1" x14ac:dyDescent="0.25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15" customHeight="1" x14ac:dyDescent="0.25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15" customHeight="1" x14ac:dyDescent="0.25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15" customHeight="1" x14ac:dyDescent="0.25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15" customHeight="1" x14ac:dyDescent="0.25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15" customHeight="1" x14ac:dyDescent="0.25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15" customHeight="1" x14ac:dyDescent="0.25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15" customHeight="1" x14ac:dyDescent="0.25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15" customHeight="1" x14ac:dyDescent="0.25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15" customHeight="1" x14ac:dyDescent="0.25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15" customHeight="1" x14ac:dyDescent="0.25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15" customHeight="1" x14ac:dyDescent="0.25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15" customHeight="1" x14ac:dyDescent="0.25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15" customHeight="1" x14ac:dyDescent="0.25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15" customHeight="1" x14ac:dyDescent="0.25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15" customHeight="1" x14ac:dyDescent="0.25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15" customHeight="1" x14ac:dyDescent="0.25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15" customHeight="1" x14ac:dyDescent="0.25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15" customHeight="1" x14ac:dyDescent="0.25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15" customHeight="1" x14ac:dyDescent="0.25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15" customHeight="1" x14ac:dyDescent="0.25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15" customHeight="1" x14ac:dyDescent="0.25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15" customHeight="1" x14ac:dyDescent="0.25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15" customHeight="1" x14ac:dyDescent="0.25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15" customHeight="1" x14ac:dyDescent="0.25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15" customHeight="1" x14ac:dyDescent="0.25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15" customHeight="1" x14ac:dyDescent="0.25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15" customHeight="1" x14ac:dyDescent="0.25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15" customHeight="1" x14ac:dyDescent="0.25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15" customHeight="1" x14ac:dyDescent="0.25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15" customHeight="1" x14ac:dyDescent="0.25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15" customHeight="1" x14ac:dyDescent="0.25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15" customHeight="1" x14ac:dyDescent="0.25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15" customHeight="1" x14ac:dyDescent="0.25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15" customHeight="1" x14ac:dyDescent="0.25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15" customHeight="1" x14ac:dyDescent="0.25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15" customHeight="1" x14ac:dyDescent="0.25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15" customHeight="1" x14ac:dyDescent="0.25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15" customHeight="1" x14ac:dyDescent="0.25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15" customHeight="1" x14ac:dyDescent="0.25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15" customHeight="1" x14ac:dyDescent="0.25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15" customHeight="1" x14ac:dyDescent="0.25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15" customHeight="1" x14ac:dyDescent="0.25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15" customHeight="1" x14ac:dyDescent="0.25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15" customHeight="1" x14ac:dyDescent="0.25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15" customHeight="1" x14ac:dyDescent="0.25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15" customHeight="1" x14ac:dyDescent="0.25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15" customHeight="1" x14ac:dyDescent="0.25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15" customHeight="1" x14ac:dyDescent="0.25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15" customHeight="1" x14ac:dyDescent="0.25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15" customHeight="1" x14ac:dyDescent="0.25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15" customHeight="1" x14ac:dyDescent="0.25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15" customHeight="1" x14ac:dyDescent="0.25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15" customHeight="1" x14ac:dyDescent="0.25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15" customHeight="1" x14ac:dyDescent="0.25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15" customHeight="1" x14ac:dyDescent="0.25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15" customHeight="1" x14ac:dyDescent="0.25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15" customHeight="1" x14ac:dyDescent="0.25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15" customHeight="1" x14ac:dyDescent="0.25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15" customHeight="1" x14ac:dyDescent="0.25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15" customHeight="1" x14ac:dyDescent="0.25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15" customHeight="1" x14ac:dyDescent="0.25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15" customHeight="1" x14ac:dyDescent="0.25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15" customHeight="1" x14ac:dyDescent="0.25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15" customHeight="1" x14ac:dyDescent="0.25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15" customHeight="1" x14ac:dyDescent="0.25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15" customHeight="1" x14ac:dyDescent="0.25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15" customHeight="1" x14ac:dyDescent="0.25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15" customHeight="1" x14ac:dyDescent="0.25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15" customHeight="1" x14ac:dyDescent="0.25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15" customHeight="1" x14ac:dyDescent="0.25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15" customHeight="1" x14ac:dyDescent="0.25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15" customHeight="1" x14ac:dyDescent="0.25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15" customHeight="1" x14ac:dyDescent="0.25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15" customHeight="1" x14ac:dyDescent="0.25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15" customHeight="1" x14ac:dyDescent="0.25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15" customHeight="1" x14ac:dyDescent="0.25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15" customHeight="1" x14ac:dyDescent="0.25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15" customHeight="1" x14ac:dyDescent="0.25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15" customHeight="1" x14ac:dyDescent="0.25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15" customHeight="1" x14ac:dyDescent="0.25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15" customHeight="1" x14ac:dyDescent="0.25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15" customHeight="1" x14ac:dyDescent="0.25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15" customHeight="1" x14ac:dyDescent="0.25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15" customHeight="1" x14ac:dyDescent="0.25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15" customHeight="1" x14ac:dyDescent="0.25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15" customHeight="1" x14ac:dyDescent="0.25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15" customHeight="1" x14ac:dyDescent="0.25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15" customHeight="1" x14ac:dyDescent="0.25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15" customHeight="1" x14ac:dyDescent="0.25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15" customHeight="1" x14ac:dyDescent="0.25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15" customHeight="1" x14ac:dyDescent="0.25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15" customHeight="1" x14ac:dyDescent="0.25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15" customHeight="1" x14ac:dyDescent="0.25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15" customHeight="1" x14ac:dyDescent="0.25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15" customHeight="1" x14ac:dyDescent="0.25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15" customHeight="1" x14ac:dyDescent="0.25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15" customHeight="1" x14ac:dyDescent="0.25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15" customHeight="1" x14ac:dyDescent="0.25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15" customHeight="1" x14ac:dyDescent="0.25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15" customHeight="1" x14ac:dyDescent="0.25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15" customHeight="1" x14ac:dyDescent="0.25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15" customHeight="1" x14ac:dyDescent="0.25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15" customHeight="1" x14ac:dyDescent="0.25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15" customHeight="1" x14ac:dyDescent="0.25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15" customHeight="1" x14ac:dyDescent="0.25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15" customHeight="1" x14ac:dyDescent="0.25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15" customHeight="1" x14ac:dyDescent="0.25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15" customHeight="1" x14ac:dyDescent="0.25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15" customHeight="1" x14ac:dyDescent="0.25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15" customHeight="1" x14ac:dyDescent="0.25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15" customHeight="1" x14ac:dyDescent="0.25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15" customHeight="1" x14ac:dyDescent="0.25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15" customHeight="1" x14ac:dyDescent="0.25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15" customHeight="1" x14ac:dyDescent="0.25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15" customHeight="1" x14ac:dyDescent="0.25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15" customHeight="1" x14ac:dyDescent="0.25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15" customHeight="1" x14ac:dyDescent="0.25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15" customHeight="1" x14ac:dyDescent="0.25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15" customHeight="1" x14ac:dyDescent="0.25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15" customHeight="1" x14ac:dyDescent="0.25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15" customHeight="1" x14ac:dyDescent="0.25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15" customHeight="1" x14ac:dyDescent="0.25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15" customHeight="1" x14ac:dyDescent="0.25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15" customHeight="1" x14ac:dyDescent="0.25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15" customHeight="1" x14ac:dyDescent="0.25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15" customHeight="1" x14ac:dyDescent="0.25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15" customHeight="1" x14ac:dyDescent="0.25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15" customHeight="1" x14ac:dyDescent="0.25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15" customHeight="1" x14ac:dyDescent="0.25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15" customHeight="1" x14ac:dyDescent="0.25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15" customHeight="1" x14ac:dyDescent="0.25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15" customHeight="1" x14ac:dyDescent="0.25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15" customHeight="1" x14ac:dyDescent="0.25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15" customHeight="1" x14ac:dyDescent="0.25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15" customHeight="1" x14ac:dyDescent="0.25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15" customHeight="1" x14ac:dyDescent="0.25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15" customHeight="1" x14ac:dyDescent="0.25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15" customHeight="1" x14ac:dyDescent="0.25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15" customHeight="1" x14ac:dyDescent="0.25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15" customHeight="1" x14ac:dyDescent="0.25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15" customHeight="1" x14ac:dyDescent="0.25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15" customHeight="1" x14ac:dyDescent="0.25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15" customHeight="1" x14ac:dyDescent="0.25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15" customHeight="1" x14ac:dyDescent="0.25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15" customHeight="1" x14ac:dyDescent="0.25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15" customHeight="1" x14ac:dyDescent="0.25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15" customHeight="1" x14ac:dyDescent="0.25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15" customHeight="1" x14ac:dyDescent="0.25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15" customHeight="1" x14ac:dyDescent="0.25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15" customHeight="1" x14ac:dyDescent="0.25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15" customHeight="1" x14ac:dyDescent="0.25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15" customHeight="1" x14ac:dyDescent="0.25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15" customHeight="1" x14ac:dyDescent="0.25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15" customHeight="1" x14ac:dyDescent="0.25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15" customHeight="1" x14ac:dyDescent="0.25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15" customHeight="1" x14ac:dyDescent="0.25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15" customHeight="1" x14ac:dyDescent="0.25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15" customHeight="1" x14ac:dyDescent="0.25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15" customHeight="1" x14ac:dyDescent="0.25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15" customHeight="1" x14ac:dyDescent="0.25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15" customHeight="1" x14ac:dyDescent="0.25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15" customHeight="1" x14ac:dyDescent="0.25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15" customHeight="1" x14ac:dyDescent="0.25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15" customHeight="1" x14ac:dyDescent="0.25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15" customHeight="1" x14ac:dyDescent="0.25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15" customHeight="1" x14ac:dyDescent="0.25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15" customHeight="1" x14ac:dyDescent="0.25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15" customHeight="1" x14ac:dyDescent="0.25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15" customHeight="1" x14ac:dyDescent="0.25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15" customHeight="1" x14ac:dyDescent="0.25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15" customHeight="1" x14ac:dyDescent="0.25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15" customHeight="1" x14ac:dyDescent="0.25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15" customHeight="1" x14ac:dyDescent="0.25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15" customHeight="1" x14ac:dyDescent="0.25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15" customHeight="1" x14ac:dyDescent="0.25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15" customHeight="1" x14ac:dyDescent="0.25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15" customHeight="1" x14ac:dyDescent="0.25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15" customHeight="1" x14ac:dyDescent="0.25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15" customHeight="1" x14ac:dyDescent="0.25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45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5546875" defaultRowHeight="15" x14ac:dyDescent="0.25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5546875" style="30"/>
    <col min="17" max="16384" width="8.85546875" style="1"/>
  </cols>
  <sheetData>
    <row r="1" spans="1:16" ht="40.15" customHeight="1" x14ac:dyDescent="0.25">
      <c r="A1" s="207" t="s">
        <v>466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</row>
    <row r="2" spans="1:16" ht="19.899999999999999" customHeight="1" x14ac:dyDescent="0.25">
      <c r="A2" s="208" t="s">
        <v>240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</row>
    <row r="3" spans="1:16" ht="28.15" customHeight="1" x14ac:dyDescent="0.25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25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25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25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25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25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25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25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25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25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25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25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25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25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25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25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25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25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25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25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25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25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25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25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25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25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25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25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25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25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25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25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25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25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25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25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25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25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25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25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25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25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25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25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25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25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25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25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25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25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25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25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25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25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25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25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25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25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25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25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25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25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25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25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25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25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25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25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25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25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25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25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25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25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25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25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25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25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25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25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25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25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25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25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25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25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25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25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25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25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25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25">
      <c r="P94" s="30" t="str">
        <f t="shared" si="13"/>
        <v/>
      </c>
    </row>
    <row r="95" spans="1:16" x14ac:dyDescent="0.25">
      <c r="P95" s="30" t="str">
        <f t="shared" si="13"/>
        <v/>
      </c>
    </row>
    <row r="96" spans="1:16" x14ac:dyDescent="0.25">
      <c r="P96" s="30" t="str">
        <f t="shared" si="13"/>
        <v/>
      </c>
    </row>
    <row r="97" spans="16:16" x14ac:dyDescent="0.25">
      <c r="P97" s="30" t="str">
        <f t="shared" si="13"/>
        <v/>
      </c>
    </row>
    <row r="98" spans="16:16" x14ac:dyDescent="0.25">
      <c r="P98" s="30" t="str">
        <f t="shared" si="13"/>
        <v/>
      </c>
    </row>
    <row r="99" spans="16:16" x14ac:dyDescent="0.25">
      <c r="P99" s="30" t="str">
        <f t="shared" si="13"/>
        <v/>
      </c>
    </row>
    <row r="100" spans="16:16" x14ac:dyDescent="0.25">
      <c r="P100" s="30" t="str">
        <f t="shared" si="13"/>
        <v/>
      </c>
    </row>
    <row r="101" spans="16:16" x14ac:dyDescent="0.25">
      <c r="P101" s="30" t="str">
        <f t="shared" si="13"/>
        <v/>
      </c>
    </row>
    <row r="102" spans="16:16" x14ac:dyDescent="0.25">
      <c r="P102" s="30" t="str">
        <f t="shared" si="13"/>
        <v/>
      </c>
    </row>
    <row r="103" spans="16:16" x14ac:dyDescent="0.25">
      <c r="P103" s="30" t="str">
        <f t="shared" si="13"/>
        <v/>
      </c>
    </row>
    <row r="104" spans="16:16" x14ac:dyDescent="0.25">
      <c r="P104" s="30" t="str">
        <f t="shared" si="13"/>
        <v/>
      </c>
    </row>
    <row r="105" spans="16:16" x14ac:dyDescent="0.25">
      <c r="P105" s="30" t="str">
        <f t="shared" si="13"/>
        <v/>
      </c>
    </row>
    <row r="106" spans="16:16" x14ac:dyDescent="0.25">
      <c r="P106" s="30" t="str">
        <f t="shared" si="13"/>
        <v/>
      </c>
    </row>
    <row r="107" spans="16:16" x14ac:dyDescent="0.25">
      <c r="P107" s="30" t="str">
        <f t="shared" si="13"/>
        <v/>
      </c>
    </row>
    <row r="108" spans="16:16" x14ac:dyDescent="0.25">
      <c r="P108" s="30" t="str">
        <f t="shared" si="13"/>
        <v/>
      </c>
    </row>
    <row r="109" spans="16:16" x14ac:dyDescent="0.25">
      <c r="P109" s="30" t="str">
        <f t="shared" si="13"/>
        <v/>
      </c>
    </row>
    <row r="110" spans="16:16" x14ac:dyDescent="0.25">
      <c r="P110" s="30" t="str">
        <f t="shared" si="13"/>
        <v/>
      </c>
    </row>
    <row r="111" spans="16:16" x14ac:dyDescent="0.25">
      <c r="P111" s="30" t="str">
        <f t="shared" si="13"/>
        <v/>
      </c>
    </row>
    <row r="112" spans="16:16" x14ac:dyDescent="0.25">
      <c r="P112" s="30" t="str">
        <f t="shared" si="13"/>
        <v/>
      </c>
    </row>
    <row r="113" spans="16:16" x14ac:dyDescent="0.25">
      <c r="P113" s="30" t="str">
        <f t="shared" si="13"/>
        <v/>
      </c>
    </row>
    <row r="114" spans="16:16" x14ac:dyDescent="0.25">
      <c r="P114" s="30" t="str">
        <f t="shared" si="13"/>
        <v/>
      </c>
    </row>
    <row r="115" spans="16:16" x14ac:dyDescent="0.25">
      <c r="P115" s="30" t="str">
        <f t="shared" si="13"/>
        <v/>
      </c>
    </row>
    <row r="116" spans="16:16" x14ac:dyDescent="0.25">
      <c r="P116" s="30" t="str">
        <f t="shared" si="13"/>
        <v/>
      </c>
    </row>
    <row r="117" spans="16:16" x14ac:dyDescent="0.25">
      <c r="P117" s="30" t="str">
        <f t="shared" si="13"/>
        <v/>
      </c>
    </row>
    <row r="118" spans="16:16" x14ac:dyDescent="0.25">
      <c r="P118" s="30" t="str">
        <f t="shared" si="13"/>
        <v/>
      </c>
    </row>
    <row r="119" spans="16:16" x14ac:dyDescent="0.25">
      <c r="P119" s="30" t="str">
        <f t="shared" si="13"/>
        <v/>
      </c>
    </row>
    <row r="120" spans="16:16" x14ac:dyDescent="0.25">
      <c r="P120" s="30" t="str">
        <f t="shared" si="13"/>
        <v/>
      </c>
    </row>
    <row r="121" spans="16:16" x14ac:dyDescent="0.25">
      <c r="P121" s="30" t="str">
        <f t="shared" si="13"/>
        <v/>
      </c>
    </row>
    <row r="122" spans="16:16" x14ac:dyDescent="0.25">
      <c r="P122" s="30" t="str">
        <f t="shared" si="13"/>
        <v/>
      </c>
    </row>
    <row r="123" spans="16:16" x14ac:dyDescent="0.25">
      <c r="P123" s="30" t="str">
        <f t="shared" si="13"/>
        <v/>
      </c>
    </row>
    <row r="124" spans="16:16" x14ac:dyDescent="0.25">
      <c r="P124" s="30" t="str">
        <f t="shared" si="13"/>
        <v/>
      </c>
    </row>
    <row r="125" spans="16:16" x14ac:dyDescent="0.25">
      <c r="P125" s="30" t="str">
        <f t="shared" si="13"/>
        <v/>
      </c>
    </row>
    <row r="126" spans="16:16" x14ac:dyDescent="0.25">
      <c r="P126" s="30" t="str">
        <f t="shared" si="13"/>
        <v/>
      </c>
    </row>
    <row r="127" spans="16:16" x14ac:dyDescent="0.25">
      <c r="P127" s="30" t="str">
        <f t="shared" si="13"/>
        <v/>
      </c>
    </row>
    <row r="128" spans="16:16" x14ac:dyDescent="0.25">
      <c r="P128" s="30" t="str">
        <f t="shared" si="13"/>
        <v/>
      </c>
    </row>
    <row r="129" spans="16:16" x14ac:dyDescent="0.25">
      <c r="P129" s="30" t="str">
        <f t="shared" si="13"/>
        <v/>
      </c>
    </row>
    <row r="130" spans="16:16" x14ac:dyDescent="0.25">
      <c r="P130" s="30" t="str">
        <f t="shared" si="13"/>
        <v/>
      </c>
    </row>
    <row r="131" spans="16:16" x14ac:dyDescent="0.25">
      <c r="P131" s="30" t="str">
        <f t="shared" si="13"/>
        <v/>
      </c>
    </row>
    <row r="132" spans="16:16" x14ac:dyDescent="0.25">
      <c r="P132" s="30" t="str">
        <f t="shared" ref="P132:P195" si="14">IF($J132="","",IF(ABS($J132)&lt;=2,"OK","FORA (|SDI|&gt;2)"))</f>
        <v/>
      </c>
    </row>
    <row r="133" spans="16:16" x14ac:dyDescent="0.25">
      <c r="P133" s="30" t="str">
        <f t="shared" si="14"/>
        <v/>
      </c>
    </row>
    <row r="134" spans="16:16" x14ac:dyDescent="0.25">
      <c r="P134" s="30" t="str">
        <f t="shared" si="14"/>
        <v/>
      </c>
    </row>
    <row r="135" spans="16:16" x14ac:dyDescent="0.25">
      <c r="P135" s="30" t="str">
        <f t="shared" si="14"/>
        <v/>
      </c>
    </row>
    <row r="136" spans="16:16" x14ac:dyDescent="0.25">
      <c r="P136" s="30" t="str">
        <f t="shared" si="14"/>
        <v/>
      </c>
    </row>
    <row r="137" spans="16:16" x14ac:dyDescent="0.25">
      <c r="P137" s="30" t="str">
        <f t="shared" si="14"/>
        <v/>
      </c>
    </row>
    <row r="138" spans="16:16" x14ac:dyDescent="0.25">
      <c r="P138" s="30" t="str">
        <f t="shared" si="14"/>
        <v/>
      </c>
    </row>
    <row r="139" spans="16:16" x14ac:dyDescent="0.25">
      <c r="P139" s="30" t="str">
        <f t="shared" si="14"/>
        <v/>
      </c>
    </row>
    <row r="140" spans="16:16" x14ac:dyDescent="0.25">
      <c r="P140" s="30" t="str">
        <f t="shared" si="14"/>
        <v/>
      </c>
    </row>
    <row r="141" spans="16:16" x14ac:dyDescent="0.25">
      <c r="P141" s="30" t="str">
        <f t="shared" si="14"/>
        <v/>
      </c>
    </row>
    <row r="142" spans="16:16" x14ac:dyDescent="0.25">
      <c r="P142" s="30" t="str">
        <f t="shared" si="14"/>
        <v/>
      </c>
    </row>
    <row r="143" spans="16:16" x14ac:dyDescent="0.25">
      <c r="P143" s="30" t="str">
        <f t="shared" si="14"/>
        <v/>
      </c>
    </row>
    <row r="144" spans="16:16" x14ac:dyDescent="0.25">
      <c r="P144" s="30" t="str">
        <f t="shared" si="14"/>
        <v/>
      </c>
    </row>
    <row r="145" spans="16:16" x14ac:dyDescent="0.25">
      <c r="P145" s="30" t="str">
        <f t="shared" si="14"/>
        <v/>
      </c>
    </row>
    <row r="146" spans="16:16" x14ac:dyDescent="0.25">
      <c r="P146" s="30" t="str">
        <f t="shared" si="14"/>
        <v/>
      </c>
    </row>
    <row r="147" spans="16:16" x14ac:dyDescent="0.25">
      <c r="P147" s="30" t="str">
        <f t="shared" si="14"/>
        <v/>
      </c>
    </row>
    <row r="148" spans="16:16" x14ac:dyDescent="0.25">
      <c r="P148" s="30" t="str">
        <f t="shared" si="14"/>
        <v/>
      </c>
    </row>
    <row r="149" spans="16:16" x14ac:dyDescent="0.25">
      <c r="P149" s="30" t="str">
        <f t="shared" si="14"/>
        <v/>
      </c>
    </row>
    <row r="150" spans="16:16" x14ac:dyDescent="0.25">
      <c r="P150" s="30" t="str">
        <f t="shared" si="14"/>
        <v/>
      </c>
    </row>
    <row r="151" spans="16:16" x14ac:dyDescent="0.25">
      <c r="P151" s="30" t="str">
        <f t="shared" si="14"/>
        <v/>
      </c>
    </row>
    <row r="152" spans="16:16" x14ac:dyDescent="0.25">
      <c r="P152" s="30" t="str">
        <f t="shared" si="14"/>
        <v/>
      </c>
    </row>
    <row r="153" spans="16:16" x14ac:dyDescent="0.25">
      <c r="P153" s="30" t="str">
        <f t="shared" si="14"/>
        <v/>
      </c>
    </row>
    <row r="154" spans="16:16" x14ac:dyDescent="0.25">
      <c r="P154" s="30" t="str">
        <f t="shared" si="14"/>
        <v/>
      </c>
    </row>
    <row r="155" spans="16:16" x14ac:dyDescent="0.25">
      <c r="P155" s="30" t="str">
        <f t="shared" si="14"/>
        <v/>
      </c>
    </row>
    <row r="156" spans="16:16" x14ac:dyDescent="0.25">
      <c r="P156" s="30" t="str">
        <f t="shared" si="14"/>
        <v/>
      </c>
    </row>
    <row r="157" spans="16:16" x14ac:dyDescent="0.25">
      <c r="P157" s="30" t="str">
        <f t="shared" si="14"/>
        <v/>
      </c>
    </row>
    <row r="158" spans="16:16" x14ac:dyDescent="0.25">
      <c r="P158" s="30" t="str">
        <f t="shared" si="14"/>
        <v/>
      </c>
    </row>
    <row r="159" spans="16:16" x14ac:dyDescent="0.25">
      <c r="P159" s="30" t="str">
        <f t="shared" si="14"/>
        <v/>
      </c>
    </row>
    <row r="160" spans="16:16" x14ac:dyDescent="0.25">
      <c r="P160" s="30" t="str">
        <f t="shared" si="14"/>
        <v/>
      </c>
    </row>
    <row r="161" spans="16:16" x14ac:dyDescent="0.25">
      <c r="P161" s="30" t="str">
        <f t="shared" si="14"/>
        <v/>
      </c>
    </row>
    <row r="162" spans="16:16" x14ac:dyDescent="0.25">
      <c r="P162" s="30" t="str">
        <f t="shared" si="14"/>
        <v/>
      </c>
    </row>
    <row r="163" spans="16:16" x14ac:dyDescent="0.25">
      <c r="P163" s="30" t="str">
        <f t="shared" si="14"/>
        <v/>
      </c>
    </row>
    <row r="164" spans="16:16" x14ac:dyDescent="0.25">
      <c r="P164" s="30" t="str">
        <f t="shared" si="14"/>
        <v/>
      </c>
    </row>
    <row r="165" spans="16:16" x14ac:dyDescent="0.25">
      <c r="P165" s="30" t="str">
        <f t="shared" si="14"/>
        <v/>
      </c>
    </row>
    <row r="166" spans="16:16" x14ac:dyDescent="0.25">
      <c r="P166" s="30" t="str">
        <f t="shared" si="14"/>
        <v/>
      </c>
    </row>
    <row r="167" spans="16:16" x14ac:dyDescent="0.25">
      <c r="P167" s="30" t="str">
        <f t="shared" si="14"/>
        <v/>
      </c>
    </row>
    <row r="168" spans="16:16" x14ac:dyDescent="0.25">
      <c r="P168" s="30" t="str">
        <f t="shared" si="14"/>
        <v/>
      </c>
    </row>
    <row r="169" spans="16:16" x14ac:dyDescent="0.25">
      <c r="P169" s="30" t="str">
        <f t="shared" si="14"/>
        <v/>
      </c>
    </row>
    <row r="170" spans="16:16" x14ac:dyDescent="0.25">
      <c r="P170" s="30" t="str">
        <f t="shared" si="14"/>
        <v/>
      </c>
    </row>
    <row r="171" spans="16:16" x14ac:dyDescent="0.25">
      <c r="P171" s="30" t="str">
        <f t="shared" si="14"/>
        <v/>
      </c>
    </row>
    <row r="172" spans="16:16" x14ac:dyDescent="0.25">
      <c r="P172" s="30" t="str">
        <f t="shared" si="14"/>
        <v/>
      </c>
    </row>
    <row r="173" spans="16:16" x14ac:dyDescent="0.25">
      <c r="P173" s="30" t="str">
        <f t="shared" si="14"/>
        <v/>
      </c>
    </row>
    <row r="174" spans="16:16" x14ac:dyDescent="0.25">
      <c r="P174" s="30" t="str">
        <f t="shared" si="14"/>
        <v/>
      </c>
    </row>
    <row r="175" spans="16:16" x14ac:dyDescent="0.25">
      <c r="P175" s="30" t="str">
        <f t="shared" si="14"/>
        <v/>
      </c>
    </row>
    <row r="176" spans="16:16" x14ac:dyDescent="0.25">
      <c r="P176" s="30" t="str">
        <f t="shared" si="14"/>
        <v/>
      </c>
    </row>
    <row r="177" spans="16:16" x14ac:dyDescent="0.25">
      <c r="P177" s="30" t="str">
        <f t="shared" si="14"/>
        <v/>
      </c>
    </row>
    <row r="178" spans="16:16" x14ac:dyDescent="0.25">
      <c r="P178" s="30" t="str">
        <f t="shared" si="14"/>
        <v/>
      </c>
    </row>
    <row r="179" spans="16:16" x14ac:dyDescent="0.25">
      <c r="P179" s="30" t="str">
        <f t="shared" si="14"/>
        <v/>
      </c>
    </row>
    <row r="180" spans="16:16" x14ac:dyDescent="0.25">
      <c r="P180" s="30" t="str">
        <f t="shared" si="14"/>
        <v/>
      </c>
    </row>
    <row r="181" spans="16:16" x14ac:dyDescent="0.25">
      <c r="P181" s="30" t="str">
        <f t="shared" si="14"/>
        <v/>
      </c>
    </row>
    <row r="182" spans="16:16" x14ac:dyDescent="0.25">
      <c r="P182" s="30" t="str">
        <f t="shared" si="14"/>
        <v/>
      </c>
    </row>
    <row r="183" spans="16:16" x14ac:dyDescent="0.25">
      <c r="P183" s="30" t="str">
        <f t="shared" si="14"/>
        <v/>
      </c>
    </row>
    <row r="184" spans="16:16" x14ac:dyDescent="0.25">
      <c r="P184" s="30" t="str">
        <f t="shared" si="14"/>
        <v/>
      </c>
    </row>
    <row r="185" spans="16:16" x14ac:dyDescent="0.25">
      <c r="P185" s="30" t="str">
        <f t="shared" si="14"/>
        <v/>
      </c>
    </row>
    <row r="186" spans="16:16" x14ac:dyDescent="0.25">
      <c r="P186" s="30" t="str">
        <f t="shared" si="14"/>
        <v/>
      </c>
    </row>
    <row r="187" spans="16:16" x14ac:dyDescent="0.25">
      <c r="P187" s="30" t="str">
        <f t="shared" si="14"/>
        <v/>
      </c>
    </row>
    <row r="188" spans="16:16" x14ac:dyDescent="0.25">
      <c r="P188" s="30" t="str">
        <f t="shared" si="14"/>
        <v/>
      </c>
    </row>
    <row r="189" spans="16:16" x14ac:dyDescent="0.25">
      <c r="P189" s="30" t="str">
        <f t="shared" si="14"/>
        <v/>
      </c>
    </row>
    <row r="190" spans="16:16" x14ac:dyDescent="0.25">
      <c r="P190" s="30" t="str">
        <f t="shared" si="14"/>
        <v/>
      </c>
    </row>
    <row r="191" spans="16:16" x14ac:dyDescent="0.25">
      <c r="P191" s="30" t="str">
        <f t="shared" si="14"/>
        <v/>
      </c>
    </row>
    <row r="192" spans="16:16" x14ac:dyDescent="0.25">
      <c r="P192" s="30" t="str">
        <f t="shared" si="14"/>
        <v/>
      </c>
    </row>
    <row r="193" spans="16:16" x14ac:dyDescent="0.25">
      <c r="P193" s="30" t="str">
        <f t="shared" si="14"/>
        <v/>
      </c>
    </row>
    <row r="194" spans="16:16" x14ac:dyDescent="0.25">
      <c r="P194" s="30" t="str">
        <f t="shared" si="14"/>
        <v/>
      </c>
    </row>
    <row r="195" spans="16:16" x14ac:dyDescent="0.25">
      <c r="P195" s="30" t="str">
        <f t="shared" si="14"/>
        <v/>
      </c>
    </row>
    <row r="196" spans="16:16" x14ac:dyDescent="0.25">
      <c r="P196" s="30" t="str">
        <f t="shared" ref="P196:P259" si="15">IF($J196="","",IF(ABS($J196)&lt;=2,"OK","FORA (|SDI|&gt;2)"))</f>
        <v/>
      </c>
    </row>
    <row r="197" spans="16:16" x14ac:dyDescent="0.25">
      <c r="P197" s="30" t="str">
        <f t="shared" si="15"/>
        <v/>
      </c>
    </row>
    <row r="198" spans="16:16" x14ac:dyDescent="0.25">
      <c r="P198" s="30" t="str">
        <f t="shared" si="15"/>
        <v/>
      </c>
    </row>
    <row r="199" spans="16:16" x14ac:dyDescent="0.25">
      <c r="P199" s="30" t="str">
        <f t="shared" si="15"/>
        <v/>
      </c>
    </row>
    <row r="200" spans="16:16" x14ac:dyDescent="0.25">
      <c r="P200" s="30" t="str">
        <f t="shared" si="15"/>
        <v/>
      </c>
    </row>
    <row r="201" spans="16:16" x14ac:dyDescent="0.25">
      <c r="P201" s="30" t="str">
        <f t="shared" si="15"/>
        <v/>
      </c>
    </row>
    <row r="202" spans="16:16" x14ac:dyDescent="0.25">
      <c r="P202" s="30" t="str">
        <f t="shared" si="15"/>
        <v/>
      </c>
    </row>
    <row r="203" spans="16:16" x14ac:dyDescent="0.25">
      <c r="P203" s="30" t="str">
        <f t="shared" si="15"/>
        <v/>
      </c>
    </row>
    <row r="204" spans="16:16" x14ac:dyDescent="0.25">
      <c r="P204" s="30" t="str">
        <f t="shared" si="15"/>
        <v/>
      </c>
    </row>
    <row r="205" spans="16:16" x14ac:dyDescent="0.25">
      <c r="P205" s="30" t="str">
        <f t="shared" si="15"/>
        <v/>
      </c>
    </row>
    <row r="206" spans="16:16" x14ac:dyDescent="0.25">
      <c r="P206" s="30" t="str">
        <f t="shared" si="15"/>
        <v/>
      </c>
    </row>
    <row r="207" spans="16:16" x14ac:dyDescent="0.25">
      <c r="P207" s="30" t="str">
        <f t="shared" si="15"/>
        <v/>
      </c>
    </row>
    <row r="208" spans="16:16" x14ac:dyDescent="0.25">
      <c r="P208" s="30" t="str">
        <f t="shared" si="15"/>
        <v/>
      </c>
    </row>
    <row r="209" spans="16:16" x14ac:dyDescent="0.25">
      <c r="P209" s="30" t="str">
        <f t="shared" si="15"/>
        <v/>
      </c>
    </row>
    <row r="210" spans="16:16" x14ac:dyDescent="0.25">
      <c r="P210" s="30" t="str">
        <f t="shared" si="15"/>
        <v/>
      </c>
    </row>
    <row r="211" spans="16:16" x14ac:dyDescent="0.25">
      <c r="P211" s="30" t="str">
        <f t="shared" si="15"/>
        <v/>
      </c>
    </row>
    <row r="212" spans="16:16" x14ac:dyDescent="0.25">
      <c r="P212" s="30" t="str">
        <f t="shared" si="15"/>
        <v/>
      </c>
    </row>
    <row r="213" spans="16:16" x14ac:dyDescent="0.25">
      <c r="P213" s="30" t="str">
        <f t="shared" si="15"/>
        <v/>
      </c>
    </row>
    <row r="214" spans="16:16" x14ac:dyDescent="0.25">
      <c r="P214" s="30" t="str">
        <f t="shared" si="15"/>
        <v/>
      </c>
    </row>
    <row r="215" spans="16:16" x14ac:dyDescent="0.25">
      <c r="P215" s="30" t="str">
        <f t="shared" si="15"/>
        <v/>
      </c>
    </row>
    <row r="216" spans="16:16" x14ac:dyDescent="0.25">
      <c r="P216" s="30" t="str">
        <f t="shared" si="15"/>
        <v/>
      </c>
    </row>
    <row r="217" spans="16:16" x14ac:dyDescent="0.25">
      <c r="P217" s="30" t="str">
        <f t="shared" si="15"/>
        <v/>
      </c>
    </row>
    <row r="218" spans="16:16" x14ac:dyDescent="0.25">
      <c r="P218" s="30" t="str">
        <f t="shared" si="15"/>
        <v/>
      </c>
    </row>
    <row r="219" spans="16:16" x14ac:dyDescent="0.25">
      <c r="P219" s="30" t="str">
        <f t="shared" si="15"/>
        <v/>
      </c>
    </row>
    <row r="220" spans="16:16" x14ac:dyDescent="0.25">
      <c r="P220" s="30" t="str">
        <f t="shared" si="15"/>
        <v/>
      </c>
    </row>
    <row r="221" spans="16:16" x14ac:dyDescent="0.25">
      <c r="P221" s="30" t="str">
        <f t="shared" si="15"/>
        <v/>
      </c>
    </row>
    <row r="222" spans="16:16" x14ac:dyDescent="0.25">
      <c r="P222" s="30" t="str">
        <f t="shared" si="15"/>
        <v/>
      </c>
    </row>
    <row r="223" spans="16:16" x14ac:dyDescent="0.25">
      <c r="P223" s="30" t="str">
        <f t="shared" si="15"/>
        <v/>
      </c>
    </row>
    <row r="224" spans="16:16" x14ac:dyDescent="0.25">
      <c r="P224" s="30" t="str">
        <f t="shared" si="15"/>
        <v/>
      </c>
    </row>
    <row r="225" spans="16:16" x14ac:dyDescent="0.25">
      <c r="P225" s="30" t="str">
        <f t="shared" si="15"/>
        <v/>
      </c>
    </row>
    <row r="226" spans="16:16" x14ac:dyDescent="0.25">
      <c r="P226" s="30" t="str">
        <f t="shared" si="15"/>
        <v/>
      </c>
    </row>
    <row r="227" spans="16:16" x14ac:dyDescent="0.25">
      <c r="P227" s="30" t="str">
        <f t="shared" si="15"/>
        <v/>
      </c>
    </row>
    <row r="228" spans="16:16" x14ac:dyDescent="0.25">
      <c r="P228" s="30" t="str">
        <f t="shared" si="15"/>
        <v/>
      </c>
    </row>
    <row r="229" spans="16:16" x14ac:dyDescent="0.25">
      <c r="P229" s="30" t="str">
        <f t="shared" si="15"/>
        <v/>
      </c>
    </row>
    <row r="230" spans="16:16" x14ac:dyDescent="0.25">
      <c r="P230" s="30" t="str">
        <f t="shared" si="15"/>
        <v/>
      </c>
    </row>
    <row r="231" spans="16:16" x14ac:dyDescent="0.25">
      <c r="P231" s="30" t="str">
        <f t="shared" si="15"/>
        <v/>
      </c>
    </row>
    <row r="232" spans="16:16" x14ac:dyDescent="0.25">
      <c r="P232" s="30" t="str">
        <f t="shared" si="15"/>
        <v/>
      </c>
    </row>
    <row r="233" spans="16:16" x14ac:dyDescent="0.25">
      <c r="P233" s="30" t="str">
        <f t="shared" si="15"/>
        <v/>
      </c>
    </row>
    <row r="234" spans="16:16" x14ac:dyDescent="0.25">
      <c r="P234" s="30" t="str">
        <f t="shared" si="15"/>
        <v/>
      </c>
    </row>
    <row r="235" spans="16:16" x14ac:dyDescent="0.25">
      <c r="P235" s="30" t="str">
        <f t="shared" si="15"/>
        <v/>
      </c>
    </row>
    <row r="236" spans="16:16" x14ac:dyDescent="0.25">
      <c r="P236" s="30" t="str">
        <f t="shared" si="15"/>
        <v/>
      </c>
    </row>
    <row r="237" spans="16:16" x14ac:dyDescent="0.25">
      <c r="P237" s="30" t="str">
        <f t="shared" si="15"/>
        <v/>
      </c>
    </row>
    <row r="238" spans="16:16" x14ac:dyDescent="0.25">
      <c r="P238" s="30" t="str">
        <f t="shared" si="15"/>
        <v/>
      </c>
    </row>
    <row r="239" spans="16:16" x14ac:dyDescent="0.25">
      <c r="P239" s="30" t="str">
        <f t="shared" si="15"/>
        <v/>
      </c>
    </row>
    <row r="240" spans="16:16" x14ac:dyDescent="0.25">
      <c r="P240" s="30" t="str">
        <f t="shared" si="15"/>
        <v/>
      </c>
    </row>
    <row r="241" spans="16:16" x14ac:dyDescent="0.25">
      <c r="P241" s="30" t="str">
        <f t="shared" si="15"/>
        <v/>
      </c>
    </row>
    <row r="242" spans="16:16" x14ac:dyDescent="0.25">
      <c r="P242" s="30" t="str">
        <f t="shared" si="15"/>
        <v/>
      </c>
    </row>
    <row r="243" spans="16:16" x14ac:dyDescent="0.25">
      <c r="P243" s="30" t="str">
        <f t="shared" si="15"/>
        <v/>
      </c>
    </row>
    <row r="244" spans="16:16" x14ac:dyDescent="0.25">
      <c r="P244" s="30" t="str">
        <f t="shared" si="15"/>
        <v/>
      </c>
    </row>
    <row r="245" spans="16:16" x14ac:dyDescent="0.25">
      <c r="P245" s="30" t="str">
        <f t="shared" si="15"/>
        <v/>
      </c>
    </row>
    <row r="246" spans="16:16" x14ac:dyDescent="0.25">
      <c r="P246" s="30" t="str">
        <f t="shared" si="15"/>
        <v/>
      </c>
    </row>
    <row r="247" spans="16:16" x14ac:dyDescent="0.25">
      <c r="P247" s="30" t="str">
        <f t="shared" si="15"/>
        <v/>
      </c>
    </row>
    <row r="248" spans="16:16" x14ac:dyDescent="0.25">
      <c r="P248" s="30" t="str">
        <f t="shared" si="15"/>
        <v/>
      </c>
    </row>
    <row r="249" spans="16:16" x14ac:dyDescent="0.25">
      <c r="P249" s="30" t="str">
        <f t="shared" si="15"/>
        <v/>
      </c>
    </row>
    <row r="250" spans="16:16" x14ac:dyDescent="0.25">
      <c r="P250" s="30" t="str">
        <f t="shared" si="15"/>
        <v/>
      </c>
    </row>
    <row r="251" spans="16:16" x14ac:dyDescent="0.25">
      <c r="P251" s="30" t="str">
        <f t="shared" si="15"/>
        <v/>
      </c>
    </row>
    <row r="252" spans="16:16" x14ac:dyDescent="0.25">
      <c r="P252" s="30" t="str">
        <f t="shared" si="15"/>
        <v/>
      </c>
    </row>
    <row r="253" spans="16:16" x14ac:dyDescent="0.25">
      <c r="P253" s="30" t="str">
        <f t="shared" si="15"/>
        <v/>
      </c>
    </row>
    <row r="254" spans="16:16" x14ac:dyDescent="0.25">
      <c r="P254" s="30" t="str">
        <f t="shared" si="15"/>
        <v/>
      </c>
    </row>
    <row r="255" spans="16:16" x14ac:dyDescent="0.25">
      <c r="P255" s="30" t="str">
        <f t="shared" si="15"/>
        <v/>
      </c>
    </row>
    <row r="256" spans="16:16" x14ac:dyDescent="0.25">
      <c r="P256" s="30" t="str">
        <f t="shared" si="15"/>
        <v/>
      </c>
    </row>
    <row r="257" spans="16:16" x14ac:dyDescent="0.25">
      <c r="P257" s="30" t="str">
        <f t="shared" si="15"/>
        <v/>
      </c>
    </row>
    <row r="258" spans="16:16" x14ac:dyDescent="0.25">
      <c r="P258" s="30" t="str">
        <f t="shared" si="15"/>
        <v/>
      </c>
    </row>
    <row r="259" spans="16:16" x14ac:dyDescent="0.25">
      <c r="P259" s="30" t="str">
        <f t="shared" si="15"/>
        <v/>
      </c>
    </row>
    <row r="260" spans="16:16" x14ac:dyDescent="0.25">
      <c r="P260" s="30" t="str">
        <f t="shared" ref="P260:P323" si="16">IF($J260="","",IF(ABS($J260)&lt;=2,"OK","FORA (|SDI|&gt;2)"))</f>
        <v/>
      </c>
    </row>
    <row r="261" spans="16:16" x14ac:dyDescent="0.25">
      <c r="P261" s="30" t="str">
        <f t="shared" si="16"/>
        <v/>
      </c>
    </row>
    <row r="262" spans="16:16" x14ac:dyDescent="0.25">
      <c r="P262" s="30" t="str">
        <f t="shared" si="16"/>
        <v/>
      </c>
    </row>
    <row r="263" spans="16:16" x14ac:dyDescent="0.25">
      <c r="P263" s="30" t="str">
        <f t="shared" si="16"/>
        <v/>
      </c>
    </row>
    <row r="264" spans="16:16" x14ac:dyDescent="0.25">
      <c r="P264" s="30" t="str">
        <f t="shared" si="16"/>
        <v/>
      </c>
    </row>
    <row r="265" spans="16:16" x14ac:dyDescent="0.25">
      <c r="P265" s="30" t="str">
        <f t="shared" si="16"/>
        <v/>
      </c>
    </row>
    <row r="266" spans="16:16" x14ac:dyDescent="0.25">
      <c r="P266" s="30" t="str">
        <f t="shared" si="16"/>
        <v/>
      </c>
    </row>
    <row r="267" spans="16:16" x14ac:dyDescent="0.25">
      <c r="P267" s="30" t="str">
        <f t="shared" si="16"/>
        <v/>
      </c>
    </row>
    <row r="268" spans="16:16" x14ac:dyDescent="0.25">
      <c r="P268" s="30" t="str">
        <f t="shared" si="16"/>
        <v/>
      </c>
    </row>
    <row r="269" spans="16:16" x14ac:dyDescent="0.25">
      <c r="P269" s="30" t="str">
        <f t="shared" si="16"/>
        <v/>
      </c>
    </row>
    <row r="270" spans="16:16" x14ac:dyDescent="0.25">
      <c r="P270" s="30" t="str">
        <f t="shared" si="16"/>
        <v/>
      </c>
    </row>
    <row r="271" spans="16:16" x14ac:dyDescent="0.25">
      <c r="P271" s="30" t="str">
        <f t="shared" si="16"/>
        <v/>
      </c>
    </row>
    <row r="272" spans="16:16" x14ac:dyDescent="0.25">
      <c r="P272" s="30" t="str">
        <f t="shared" si="16"/>
        <v/>
      </c>
    </row>
    <row r="273" spans="16:16" x14ac:dyDescent="0.25">
      <c r="P273" s="30" t="str">
        <f t="shared" si="16"/>
        <v/>
      </c>
    </row>
    <row r="274" spans="16:16" x14ac:dyDescent="0.25">
      <c r="P274" s="30" t="str">
        <f t="shared" si="16"/>
        <v/>
      </c>
    </row>
    <row r="275" spans="16:16" x14ac:dyDescent="0.25">
      <c r="P275" s="30" t="str">
        <f t="shared" si="16"/>
        <v/>
      </c>
    </row>
    <row r="276" spans="16:16" x14ac:dyDescent="0.25">
      <c r="P276" s="30" t="str">
        <f t="shared" si="16"/>
        <v/>
      </c>
    </row>
    <row r="277" spans="16:16" x14ac:dyDescent="0.25">
      <c r="P277" s="30" t="str">
        <f t="shared" si="16"/>
        <v/>
      </c>
    </row>
    <row r="278" spans="16:16" x14ac:dyDescent="0.25">
      <c r="P278" s="30" t="str">
        <f t="shared" si="16"/>
        <v/>
      </c>
    </row>
    <row r="279" spans="16:16" x14ac:dyDescent="0.25">
      <c r="P279" s="30" t="str">
        <f t="shared" si="16"/>
        <v/>
      </c>
    </row>
    <row r="280" spans="16:16" x14ac:dyDescent="0.25">
      <c r="P280" s="30" t="str">
        <f t="shared" si="16"/>
        <v/>
      </c>
    </row>
    <row r="281" spans="16:16" x14ac:dyDescent="0.25">
      <c r="P281" s="30" t="str">
        <f t="shared" si="16"/>
        <v/>
      </c>
    </row>
    <row r="282" spans="16:16" x14ac:dyDescent="0.25">
      <c r="P282" s="30" t="str">
        <f t="shared" si="16"/>
        <v/>
      </c>
    </row>
    <row r="283" spans="16:16" x14ac:dyDescent="0.25">
      <c r="P283" s="30" t="str">
        <f t="shared" si="16"/>
        <v/>
      </c>
    </row>
    <row r="284" spans="16:16" x14ac:dyDescent="0.25">
      <c r="P284" s="30" t="str">
        <f t="shared" si="16"/>
        <v/>
      </c>
    </row>
    <row r="285" spans="16:16" x14ac:dyDescent="0.25">
      <c r="P285" s="30" t="str">
        <f t="shared" si="16"/>
        <v/>
      </c>
    </row>
    <row r="286" spans="16:16" x14ac:dyDescent="0.25">
      <c r="P286" s="30" t="str">
        <f t="shared" si="16"/>
        <v/>
      </c>
    </row>
    <row r="287" spans="16:16" x14ac:dyDescent="0.25">
      <c r="P287" s="30" t="str">
        <f t="shared" si="16"/>
        <v/>
      </c>
    </row>
    <row r="288" spans="16:16" x14ac:dyDescent="0.25">
      <c r="P288" s="30" t="str">
        <f t="shared" si="16"/>
        <v/>
      </c>
    </row>
    <row r="289" spans="16:16" x14ac:dyDescent="0.25">
      <c r="P289" s="30" t="str">
        <f t="shared" si="16"/>
        <v/>
      </c>
    </row>
    <row r="290" spans="16:16" x14ac:dyDescent="0.25">
      <c r="P290" s="30" t="str">
        <f t="shared" si="16"/>
        <v/>
      </c>
    </row>
    <row r="291" spans="16:16" x14ac:dyDescent="0.25">
      <c r="P291" s="30" t="str">
        <f t="shared" si="16"/>
        <v/>
      </c>
    </row>
    <row r="292" spans="16:16" x14ac:dyDescent="0.25">
      <c r="P292" s="30" t="str">
        <f t="shared" si="16"/>
        <v/>
      </c>
    </row>
    <row r="293" spans="16:16" x14ac:dyDescent="0.25">
      <c r="P293" s="30" t="str">
        <f t="shared" si="16"/>
        <v/>
      </c>
    </row>
    <row r="294" spans="16:16" x14ac:dyDescent="0.25">
      <c r="P294" s="30" t="str">
        <f t="shared" si="16"/>
        <v/>
      </c>
    </row>
    <row r="295" spans="16:16" x14ac:dyDescent="0.25">
      <c r="P295" s="30" t="str">
        <f t="shared" si="16"/>
        <v/>
      </c>
    </row>
    <row r="296" spans="16:16" x14ac:dyDescent="0.25">
      <c r="P296" s="30" t="str">
        <f t="shared" si="16"/>
        <v/>
      </c>
    </row>
    <row r="297" spans="16:16" x14ac:dyDescent="0.25">
      <c r="P297" s="30" t="str">
        <f t="shared" si="16"/>
        <v/>
      </c>
    </row>
    <row r="298" spans="16:16" x14ac:dyDescent="0.25">
      <c r="P298" s="30" t="str">
        <f t="shared" si="16"/>
        <v/>
      </c>
    </row>
    <row r="299" spans="16:16" x14ac:dyDescent="0.25">
      <c r="P299" s="30" t="str">
        <f t="shared" si="16"/>
        <v/>
      </c>
    </row>
    <row r="300" spans="16:16" x14ac:dyDescent="0.25">
      <c r="P300" s="30" t="str">
        <f t="shared" si="16"/>
        <v/>
      </c>
    </row>
    <row r="301" spans="16:16" x14ac:dyDescent="0.25">
      <c r="P301" s="30" t="str">
        <f t="shared" si="16"/>
        <v/>
      </c>
    </row>
    <row r="302" spans="16:16" x14ac:dyDescent="0.25">
      <c r="P302" s="30" t="str">
        <f t="shared" si="16"/>
        <v/>
      </c>
    </row>
    <row r="303" spans="16:16" x14ac:dyDescent="0.25">
      <c r="P303" s="30" t="str">
        <f t="shared" si="16"/>
        <v/>
      </c>
    </row>
    <row r="304" spans="16:16" x14ac:dyDescent="0.25">
      <c r="P304" s="30" t="str">
        <f t="shared" si="16"/>
        <v/>
      </c>
    </row>
    <row r="305" spans="16:16" x14ac:dyDescent="0.25">
      <c r="P305" s="30" t="str">
        <f t="shared" si="16"/>
        <v/>
      </c>
    </row>
    <row r="306" spans="16:16" x14ac:dyDescent="0.25">
      <c r="P306" s="30" t="str">
        <f t="shared" si="16"/>
        <v/>
      </c>
    </row>
    <row r="307" spans="16:16" x14ac:dyDescent="0.25">
      <c r="P307" s="30" t="str">
        <f t="shared" si="16"/>
        <v/>
      </c>
    </row>
    <row r="308" spans="16:16" x14ac:dyDescent="0.25">
      <c r="P308" s="30" t="str">
        <f t="shared" si="16"/>
        <v/>
      </c>
    </row>
    <row r="309" spans="16:16" x14ac:dyDescent="0.25">
      <c r="P309" s="30" t="str">
        <f t="shared" si="16"/>
        <v/>
      </c>
    </row>
    <row r="310" spans="16:16" x14ac:dyDescent="0.25">
      <c r="P310" s="30" t="str">
        <f t="shared" si="16"/>
        <v/>
      </c>
    </row>
    <row r="311" spans="16:16" x14ac:dyDescent="0.25">
      <c r="P311" s="30" t="str">
        <f t="shared" si="16"/>
        <v/>
      </c>
    </row>
    <row r="312" spans="16:16" x14ac:dyDescent="0.25">
      <c r="P312" s="30" t="str">
        <f t="shared" si="16"/>
        <v/>
      </c>
    </row>
    <row r="313" spans="16:16" x14ac:dyDescent="0.25">
      <c r="P313" s="30" t="str">
        <f t="shared" si="16"/>
        <v/>
      </c>
    </row>
    <row r="314" spans="16:16" x14ac:dyDescent="0.25">
      <c r="P314" s="30" t="str">
        <f t="shared" si="16"/>
        <v/>
      </c>
    </row>
    <row r="315" spans="16:16" x14ac:dyDescent="0.25">
      <c r="P315" s="30" t="str">
        <f t="shared" si="16"/>
        <v/>
      </c>
    </row>
    <row r="316" spans="16:16" x14ac:dyDescent="0.25">
      <c r="P316" s="30" t="str">
        <f t="shared" si="16"/>
        <v/>
      </c>
    </row>
    <row r="317" spans="16:16" x14ac:dyDescent="0.25">
      <c r="P317" s="30" t="str">
        <f t="shared" si="16"/>
        <v/>
      </c>
    </row>
    <row r="318" spans="16:16" x14ac:dyDescent="0.25">
      <c r="P318" s="30" t="str">
        <f t="shared" si="16"/>
        <v/>
      </c>
    </row>
    <row r="319" spans="16:16" x14ac:dyDescent="0.25">
      <c r="P319" s="30" t="str">
        <f t="shared" si="16"/>
        <v/>
      </c>
    </row>
    <row r="320" spans="16:16" x14ac:dyDescent="0.25">
      <c r="P320" s="30" t="str">
        <f t="shared" si="16"/>
        <v/>
      </c>
    </row>
    <row r="321" spans="16:16" x14ac:dyDescent="0.25">
      <c r="P321" s="30" t="str">
        <f t="shared" si="16"/>
        <v/>
      </c>
    </row>
    <row r="322" spans="16:16" x14ac:dyDescent="0.25">
      <c r="P322" s="30" t="str">
        <f t="shared" si="16"/>
        <v/>
      </c>
    </row>
    <row r="323" spans="16:16" x14ac:dyDescent="0.25">
      <c r="P323" s="30" t="str">
        <f t="shared" si="16"/>
        <v/>
      </c>
    </row>
    <row r="324" spans="16:16" x14ac:dyDescent="0.25">
      <c r="P324" s="30" t="str">
        <f t="shared" ref="P324:P387" si="17">IF($J324="","",IF(ABS($J324)&lt;=2,"OK","FORA (|SDI|&gt;2)"))</f>
        <v/>
      </c>
    </row>
    <row r="325" spans="16:16" x14ac:dyDescent="0.25">
      <c r="P325" s="30" t="str">
        <f t="shared" si="17"/>
        <v/>
      </c>
    </row>
    <row r="326" spans="16:16" x14ac:dyDescent="0.25">
      <c r="P326" s="30" t="str">
        <f t="shared" si="17"/>
        <v/>
      </c>
    </row>
    <row r="327" spans="16:16" x14ac:dyDescent="0.25">
      <c r="P327" s="30" t="str">
        <f t="shared" si="17"/>
        <v/>
      </c>
    </row>
    <row r="328" spans="16:16" x14ac:dyDescent="0.25">
      <c r="P328" s="30" t="str">
        <f t="shared" si="17"/>
        <v/>
      </c>
    </row>
    <row r="329" spans="16:16" x14ac:dyDescent="0.25">
      <c r="P329" s="30" t="str">
        <f t="shared" si="17"/>
        <v/>
      </c>
    </row>
    <row r="330" spans="16:16" x14ac:dyDescent="0.25">
      <c r="P330" s="30" t="str">
        <f t="shared" si="17"/>
        <v/>
      </c>
    </row>
    <row r="331" spans="16:16" x14ac:dyDescent="0.25">
      <c r="P331" s="30" t="str">
        <f t="shared" si="17"/>
        <v/>
      </c>
    </row>
    <row r="332" spans="16:16" x14ac:dyDescent="0.25">
      <c r="P332" s="30" t="str">
        <f t="shared" si="17"/>
        <v/>
      </c>
    </row>
    <row r="333" spans="16:16" x14ac:dyDescent="0.25">
      <c r="P333" s="30" t="str">
        <f t="shared" si="17"/>
        <v/>
      </c>
    </row>
    <row r="334" spans="16:16" x14ac:dyDescent="0.25">
      <c r="P334" s="30" t="str">
        <f t="shared" si="17"/>
        <v/>
      </c>
    </row>
    <row r="335" spans="16:16" x14ac:dyDescent="0.25">
      <c r="P335" s="30" t="str">
        <f t="shared" si="17"/>
        <v/>
      </c>
    </row>
    <row r="336" spans="16:16" x14ac:dyDescent="0.25">
      <c r="P336" s="30" t="str">
        <f t="shared" si="17"/>
        <v/>
      </c>
    </row>
    <row r="337" spans="16:16" x14ac:dyDescent="0.25">
      <c r="P337" s="30" t="str">
        <f t="shared" si="17"/>
        <v/>
      </c>
    </row>
    <row r="338" spans="16:16" x14ac:dyDescent="0.25">
      <c r="P338" s="30" t="str">
        <f t="shared" si="17"/>
        <v/>
      </c>
    </row>
    <row r="339" spans="16:16" x14ac:dyDescent="0.25">
      <c r="P339" s="30" t="str">
        <f t="shared" si="17"/>
        <v/>
      </c>
    </row>
    <row r="340" spans="16:16" x14ac:dyDescent="0.25">
      <c r="P340" s="30" t="str">
        <f t="shared" si="17"/>
        <v/>
      </c>
    </row>
    <row r="341" spans="16:16" x14ac:dyDescent="0.25">
      <c r="P341" s="30" t="str">
        <f t="shared" si="17"/>
        <v/>
      </c>
    </row>
    <row r="342" spans="16:16" x14ac:dyDescent="0.25">
      <c r="P342" s="30" t="str">
        <f t="shared" si="17"/>
        <v/>
      </c>
    </row>
    <row r="343" spans="16:16" x14ac:dyDescent="0.25">
      <c r="P343" s="30" t="str">
        <f t="shared" si="17"/>
        <v/>
      </c>
    </row>
    <row r="344" spans="16:16" x14ac:dyDescent="0.25">
      <c r="P344" s="30" t="str">
        <f t="shared" si="17"/>
        <v/>
      </c>
    </row>
    <row r="345" spans="16:16" x14ac:dyDescent="0.25">
      <c r="P345" s="30" t="str">
        <f t="shared" si="17"/>
        <v/>
      </c>
    </row>
    <row r="346" spans="16:16" x14ac:dyDescent="0.25">
      <c r="P346" s="30" t="str">
        <f t="shared" si="17"/>
        <v/>
      </c>
    </row>
    <row r="347" spans="16:16" x14ac:dyDescent="0.25">
      <c r="P347" s="30" t="str">
        <f t="shared" si="17"/>
        <v/>
      </c>
    </row>
    <row r="348" spans="16:16" x14ac:dyDescent="0.25">
      <c r="P348" s="30" t="str">
        <f t="shared" si="17"/>
        <v/>
      </c>
    </row>
    <row r="349" spans="16:16" x14ac:dyDescent="0.25">
      <c r="P349" s="30" t="str">
        <f t="shared" si="17"/>
        <v/>
      </c>
    </row>
    <row r="350" spans="16:16" x14ac:dyDescent="0.25">
      <c r="P350" s="30" t="str">
        <f t="shared" si="17"/>
        <v/>
      </c>
    </row>
    <row r="351" spans="16:16" x14ac:dyDescent="0.25">
      <c r="P351" s="30" t="str">
        <f t="shared" si="17"/>
        <v/>
      </c>
    </row>
    <row r="352" spans="16:16" x14ac:dyDescent="0.25">
      <c r="P352" s="30" t="str">
        <f t="shared" si="17"/>
        <v/>
      </c>
    </row>
    <row r="353" spans="16:16" x14ac:dyDescent="0.25">
      <c r="P353" s="30" t="str">
        <f t="shared" si="17"/>
        <v/>
      </c>
    </row>
    <row r="354" spans="16:16" x14ac:dyDescent="0.25">
      <c r="P354" s="30" t="str">
        <f t="shared" si="17"/>
        <v/>
      </c>
    </row>
    <row r="355" spans="16:16" x14ac:dyDescent="0.25">
      <c r="P355" s="30" t="str">
        <f t="shared" si="17"/>
        <v/>
      </c>
    </row>
    <row r="356" spans="16:16" x14ac:dyDescent="0.25">
      <c r="P356" s="30" t="str">
        <f t="shared" si="17"/>
        <v/>
      </c>
    </row>
    <row r="357" spans="16:16" x14ac:dyDescent="0.25">
      <c r="P357" s="30" t="str">
        <f t="shared" si="17"/>
        <v/>
      </c>
    </row>
    <row r="358" spans="16:16" x14ac:dyDescent="0.25">
      <c r="P358" s="30" t="str">
        <f t="shared" si="17"/>
        <v/>
      </c>
    </row>
    <row r="359" spans="16:16" x14ac:dyDescent="0.25">
      <c r="P359" s="30" t="str">
        <f t="shared" si="17"/>
        <v/>
      </c>
    </row>
    <row r="360" spans="16:16" x14ac:dyDescent="0.25">
      <c r="P360" s="30" t="str">
        <f t="shared" si="17"/>
        <v/>
      </c>
    </row>
    <row r="361" spans="16:16" x14ac:dyDescent="0.25">
      <c r="P361" s="30" t="str">
        <f t="shared" si="17"/>
        <v/>
      </c>
    </row>
    <row r="362" spans="16:16" x14ac:dyDescent="0.25">
      <c r="P362" s="30" t="str">
        <f t="shared" si="17"/>
        <v/>
      </c>
    </row>
    <row r="363" spans="16:16" x14ac:dyDescent="0.25">
      <c r="P363" s="30" t="str">
        <f t="shared" si="17"/>
        <v/>
      </c>
    </row>
    <row r="364" spans="16:16" x14ac:dyDescent="0.25">
      <c r="P364" s="30" t="str">
        <f t="shared" si="17"/>
        <v/>
      </c>
    </row>
    <row r="365" spans="16:16" x14ac:dyDescent="0.25">
      <c r="P365" s="30" t="str">
        <f t="shared" si="17"/>
        <v/>
      </c>
    </row>
    <row r="366" spans="16:16" x14ac:dyDescent="0.25">
      <c r="P366" s="30" t="str">
        <f t="shared" si="17"/>
        <v/>
      </c>
    </row>
    <row r="367" spans="16:16" x14ac:dyDescent="0.25">
      <c r="P367" s="30" t="str">
        <f t="shared" si="17"/>
        <v/>
      </c>
    </row>
    <row r="368" spans="16:16" x14ac:dyDescent="0.25">
      <c r="P368" s="30" t="str">
        <f t="shared" si="17"/>
        <v/>
      </c>
    </row>
    <row r="369" spans="16:16" x14ac:dyDescent="0.25">
      <c r="P369" s="30" t="str">
        <f t="shared" si="17"/>
        <v/>
      </c>
    </row>
    <row r="370" spans="16:16" x14ac:dyDescent="0.25">
      <c r="P370" s="30" t="str">
        <f t="shared" si="17"/>
        <v/>
      </c>
    </row>
    <row r="371" spans="16:16" x14ac:dyDescent="0.25">
      <c r="P371" s="30" t="str">
        <f t="shared" si="17"/>
        <v/>
      </c>
    </row>
    <row r="372" spans="16:16" x14ac:dyDescent="0.25">
      <c r="P372" s="30" t="str">
        <f t="shared" si="17"/>
        <v/>
      </c>
    </row>
    <row r="373" spans="16:16" x14ac:dyDescent="0.25">
      <c r="P373" s="30" t="str">
        <f t="shared" si="17"/>
        <v/>
      </c>
    </row>
    <row r="374" spans="16:16" x14ac:dyDescent="0.25">
      <c r="P374" s="30" t="str">
        <f t="shared" si="17"/>
        <v/>
      </c>
    </row>
    <row r="375" spans="16:16" x14ac:dyDescent="0.25">
      <c r="P375" s="30" t="str">
        <f t="shared" si="17"/>
        <v/>
      </c>
    </row>
    <row r="376" spans="16:16" x14ac:dyDescent="0.25">
      <c r="P376" s="30" t="str">
        <f t="shared" si="17"/>
        <v/>
      </c>
    </row>
    <row r="377" spans="16:16" x14ac:dyDescent="0.25">
      <c r="P377" s="30" t="str">
        <f t="shared" si="17"/>
        <v/>
      </c>
    </row>
    <row r="378" spans="16:16" x14ac:dyDescent="0.25">
      <c r="P378" s="30" t="str">
        <f t="shared" si="17"/>
        <v/>
      </c>
    </row>
    <row r="379" spans="16:16" x14ac:dyDescent="0.25">
      <c r="P379" s="30" t="str">
        <f t="shared" si="17"/>
        <v/>
      </c>
    </row>
    <row r="380" spans="16:16" x14ac:dyDescent="0.25">
      <c r="P380" s="30" t="str">
        <f t="shared" si="17"/>
        <v/>
      </c>
    </row>
    <row r="381" spans="16:16" x14ac:dyDescent="0.25">
      <c r="P381" s="30" t="str">
        <f t="shared" si="17"/>
        <v/>
      </c>
    </row>
    <row r="382" spans="16:16" x14ac:dyDescent="0.25">
      <c r="P382" s="30" t="str">
        <f t="shared" si="17"/>
        <v/>
      </c>
    </row>
    <row r="383" spans="16:16" x14ac:dyDescent="0.25">
      <c r="P383" s="30" t="str">
        <f t="shared" si="17"/>
        <v/>
      </c>
    </row>
    <row r="384" spans="16:16" x14ac:dyDescent="0.25">
      <c r="P384" s="30" t="str">
        <f t="shared" si="17"/>
        <v/>
      </c>
    </row>
    <row r="385" spans="16:16" x14ac:dyDescent="0.25">
      <c r="P385" s="30" t="str">
        <f t="shared" si="17"/>
        <v/>
      </c>
    </row>
    <row r="386" spans="16:16" x14ac:dyDescent="0.25">
      <c r="P386" s="30" t="str">
        <f t="shared" si="17"/>
        <v/>
      </c>
    </row>
    <row r="387" spans="16:16" x14ac:dyDescent="0.25">
      <c r="P387" s="30" t="str">
        <f t="shared" si="17"/>
        <v/>
      </c>
    </row>
    <row r="388" spans="16:16" x14ac:dyDescent="0.25">
      <c r="P388" s="30" t="str">
        <f t="shared" ref="P388:P451" si="18">IF($J388="","",IF(ABS($J388)&lt;=2,"OK","FORA (|SDI|&gt;2)"))</f>
        <v/>
      </c>
    </row>
    <row r="389" spans="16:16" x14ac:dyDescent="0.25">
      <c r="P389" s="30" t="str">
        <f t="shared" si="18"/>
        <v/>
      </c>
    </row>
    <row r="390" spans="16:16" x14ac:dyDescent="0.25">
      <c r="P390" s="30" t="str">
        <f t="shared" si="18"/>
        <v/>
      </c>
    </row>
    <row r="391" spans="16:16" x14ac:dyDescent="0.25">
      <c r="P391" s="30" t="str">
        <f t="shared" si="18"/>
        <v/>
      </c>
    </row>
    <row r="392" spans="16:16" x14ac:dyDescent="0.25">
      <c r="P392" s="30" t="str">
        <f t="shared" si="18"/>
        <v/>
      </c>
    </row>
    <row r="393" spans="16:16" x14ac:dyDescent="0.25">
      <c r="P393" s="30" t="str">
        <f t="shared" si="18"/>
        <v/>
      </c>
    </row>
    <row r="394" spans="16:16" x14ac:dyDescent="0.25">
      <c r="P394" s="30" t="str">
        <f t="shared" si="18"/>
        <v/>
      </c>
    </row>
    <row r="395" spans="16:16" x14ac:dyDescent="0.25">
      <c r="P395" s="30" t="str">
        <f t="shared" si="18"/>
        <v/>
      </c>
    </row>
    <row r="396" spans="16:16" x14ac:dyDescent="0.25">
      <c r="P396" s="30" t="str">
        <f t="shared" si="18"/>
        <v/>
      </c>
    </row>
    <row r="397" spans="16:16" x14ac:dyDescent="0.25">
      <c r="P397" s="30" t="str">
        <f t="shared" si="18"/>
        <v/>
      </c>
    </row>
    <row r="398" spans="16:16" x14ac:dyDescent="0.25">
      <c r="P398" s="30" t="str">
        <f t="shared" si="18"/>
        <v/>
      </c>
    </row>
    <row r="399" spans="16:16" x14ac:dyDescent="0.25">
      <c r="P399" s="30" t="str">
        <f t="shared" si="18"/>
        <v/>
      </c>
    </row>
    <row r="400" spans="16:16" x14ac:dyDescent="0.25">
      <c r="P400" s="30" t="str">
        <f t="shared" si="18"/>
        <v/>
      </c>
    </row>
    <row r="401" spans="16:16" x14ac:dyDescent="0.25">
      <c r="P401" s="30" t="str">
        <f t="shared" si="18"/>
        <v/>
      </c>
    </row>
    <row r="402" spans="16:16" x14ac:dyDescent="0.25">
      <c r="P402" s="30" t="str">
        <f t="shared" si="18"/>
        <v/>
      </c>
    </row>
    <row r="403" spans="16:16" x14ac:dyDescent="0.25">
      <c r="P403" s="30" t="str">
        <f t="shared" si="18"/>
        <v/>
      </c>
    </row>
    <row r="404" spans="16:16" x14ac:dyDescent="0.25">
      <c r="P404" s="30" t="str">
        <f t="shared" si="18"/>
        <v/>
      </c>
    </row>
    <row r="405" spans="16:16" x14ac:dyDescent="0.25">
      <c r="P405" s="30" t="str">
        <f t="shared" si="18"/>
        <v/>
      </c>
    </row>
    <row r="406" spans="16:16" x14ac:dyDescent="0.25">
      <c r="P406" s="30" t="str">
        <f t="shared" si="18"/>
        <v/>
      </c>
    </row>
    <row r="407" spans="16:16" x14ac:dyDescent="0.25">
      <c r="P407" s="30" t="str">
        <f t="shared" si="18"/>
        <v/>
      </c>
    </row>
    <row r="408" spans="16:16" x14ac:dyDescent="0.25">
      <c r="P408" s="30" t="str">
        <f t="shared" si="18"/>
        <v/>
      </c>
    </row>
    <row r="409" spans="16:16" x14ac:dyDescent="0.25">
      <c r="P409" s="30" t="str">
        <f t="shared" si="18"/>
        <v/>
      </c>
    </row>
    <row r="410" spans="16:16" x14ac:dyDescent="0.25">
      <c r="P410" s="30" t="str">
        <f t="shared" si="18"/>
        <v/>
      </c>
    </row>
    <row r="411" spans="16:16" x14ac:dyDescent="0.25">
      <c r="P411" s="30" t="str">
        <f t="shared" si="18"/>
        <v/>
      </c>
    </row>
    <row r="412" spans="16:16" x14ac:dyDescent="0.25">
      <c r="P412" s="30" t="str">
        <f t="shared" si="18"/>
        <v/>
      </c>
    </row>
    <row r="413" spans="16:16" x14ac:dyDescent="0.25">
      <c r="P413" s="30" t="str">
        <f t="shared" si="18"/>
        <v/>
      </c>
    </row>
    <row r="414" spans="16:16" x14ac:dyDescent="0.25">
      <c r="P414" s="30" t="str">
        <f t="shared" si="18"/>
        <v/>
      </c>
    </row>
    <row r="415" spans="16:16" x14ac:dyDescent="0.25">
      <c r="P415" s="30" t="str">
        <f t="shared" si="18"/>
        <v/>
      </c>
    </row>
    <row r="416" spans="16:16" x14ac:dyDescent="0.25">
      <c r="P416" s="30" t="str">
        <f t="shared" si="18"/>
        <v/>
      </c>
    </row>
    <row r="417" spans="16:16" x14ac:dyDescent="0.25">
      <c r="P417" s="30" t="str">
        <f t="shared" si="18"/>
        <v/>
      </c>
    </row>
    <row r="418" spans="16:16" x14ac:dyDescent="0.25">
      <c r="P418" s="30" t="str">
        <f t="shared" si="18"/>
        <v/>
      </c>
    </row>
    <row r="419" spans="16:16" x14ac:dyDescent="0.25">
      <c r="P419" s="30" t="str">
        <f t="shared" si="18"/>
        <v/>
      </c>
    </row>
    <row r="420" spans="16:16" x14ac:dyDescent="0.25">
      <c r="P420" s="30" t="str">
        <f t="shared" si="18"/>
        <v/>
      </c>
    </row>
    <row r="421" spans="16:16" x14ac:dyDescent="0.25">
      <c r="P421" s="30" t="str">
        <f t="shared" si="18"/>
        <v/>
      </c>
    </row>
    <row r="422" spans="16:16" x14ac:dyDescent="0.25">
      <c r="P422" s="30" t="str">
        <f t="shared" si="18"/>
        <v/>
      </c>
    </row>
    <row r="423" spans="16:16" x14ac:dyDescent="0.25">
      <c r="P423" s="30" t="str">
        <f t="shared" si="18"/>
        <v/>
      </c>
    </row>
    <row r="424" spans="16:16" x14ac:dyDescent="0.25">
      <c r="P424" s="30" t="str">
        <f t="shared" si="18"/>
        <v/>
      </c>
    </row>
    <row r="425" spans="16:16" x14ac:dyDescent="0.25">
      <c r="P425" s="30" t="str">
        <f t="shared" si="18"/>
        <v/>
      </c>
    </row>
    <row r="426" spans="16:16" x14ac:dyDescent="0.25">
      <c r="P426" s="30" t="str">
        <f t="shared" si="18"/>
        <v/>
      </c>
    </row>
    <row r="427" spans="16:16" x14ac:dyDescent="0.25">
      <c r="P427" s="30" t="str">
        <f t="shared" si="18"/>
        <v/>
      </c>
    </row>
    <row r="428" spans="16:16" x14ac:dyDescent="0.25">
      <c r="P428" s="30" t="str">
        <f t="shared" si="18"/>
        <v/>
      </c>
    </row>
    <row r="429" spans="16:16" x14ac:dyDescent="0.25">
      <c r="P429" s="30" t="str">
        <f t="shared" si="18"/>
        <v/>
      </c>
    </row>
    <row r="430" spans="16:16" x14ac:dyDescent="0.25">
      <c r="P430" s="30" t="str">
        <f t="shared" si="18"/>
        <v/>
      </c>
    </row>
    <row r="431" spans="16:16" x14ac:dyDescent="0.25">
      <c r="P431" s="30" t="str">
        <f t="shared" si="18"/>
        <v/>
      </c>
    </row>
    <row r="432" spans="16:16" x14ac:dyDescent="0.25">
      <c r="P432" s="30" t="str">
        <f t="shared" si="18"/>
        <v/>
      </c>
    </row>
    <row r="433" spans="16:16" x14ac:dyDescent="0.25">
      <c r="P433" s="30" t="str">
        <f t="shared" si="18"/>
        <v/>
      </c>
    </row>
    <row r="434" spans="16:16" x14ac:dyDescent="0.25">
      <c r="P434" s="30" t="str">
        <f t="shared" si="18"/>
        <v/>
      </c>
    </row>
    <row r="435" spans="16:16" x14ac:dyDescent="0.25">
      <c r="P435" s="30" t="str">
        <f t="shared" si="18"/>
        <v/>
      </c>
    </row>
    <row r="436" spans="16:16" x14ac:dyDescent="0.25">
      <c r="P436" s="30" t="str">
        <f t="shared" si="18"/>
        <v/>
      </c>
    </row>
    <row r="437" spans="16:16" x14ac:dyDescent="0.25">
      <c r="P437" s="30" t="str">
        <f t="shared" si="18"/>
        <v/>
      </c>
    </row>
    <row r="438" spans="16:16" x14ac:dyDescent="0.25">
      <c r="P438" s="30" t="str">
        <f t="shared" si="18"/>
        <v/>
      </c>
    </row>
    <row r="439" spans="16:16" x14ac:dyDescent="0.25">
      <c r="P439" s="30" t="str">
        <f t="shared" si="18"/>
        <v/>
      </c>
    </row>
    <row r="440" spans="16:16" x14ac:dyDescent="0.25">
      <c r="P440" s="30" t="str">
        <f t="shared" si="18"/>
        <v/>
      </c>
    </row>
    <row r="441" spans="16:16" x14ac:dyDescent="0.25">
      <c r="P441" s="30" t="str">
        <f t="shared" si="18"/>
        <v/>
      </c>
    </row>
    <row r="442" spans="16:16" x14ac:dyDescent="0.25">
      <c r="P442" s="30" t="str">
        <f t="shared" si="18"/>
        <v/>
      </c>
    </row>
    <row r="443" spans="16:16" x14ac:dyDescent="0.25">
      <c r="P443" s="30" t="str">
        <f t="shared" si="18"/>
        <v/>
      </c>
    </row>
    <row r="444" spans="16:16" x14ac:dyDescent="0.25">
      <c r="P444" s="30" t="str">
        <f t="shared" si="18"/>
        <v/>
      </c>
    </row>
    <row r="445" spans="16:16" x14ac:dyDescent="0.25">
      <c r="P445" s="30" t="str">
        <f t="shared" si="18"/>
        <v/>
      </c>
    </row>
    <row r="446" spans="16:16" x14ac:dyDescent="0.25">
      <c r="P446" s="30" t="str">
        <f t="shared" si="18"/>
        <v/>
      </c>
    </row>
    <row r="447" spans="16:16" x14ac:dyDescent="0.25">
      <c r="P447" s="30" t="str">
        <f t="shared" si="18"/>
        <v/>
      </c>
    </row>
    <row r="448" spans="16:16" x14ac:dyDescent="0.25">
      <c r="P448" s="30" t="str">
        <f t="shared" si="18"/>
        <v/>
      </c>
    </row>
    <row r="449" spans="16:16" x14ac:dyDescent="0.25">
      <c r="P449" s="30" t="str">
        <f t="shared" si="18"/>
        <v/>
      </c>
    </row>
    <row r="450" spans="16:16" x14ac:dyDescent="0.25">
      <c r="P450" s="30" t="str">
        <f t="shared" si="18"/>
        <v/>
      </c>
    </row>
    <row r="451" spans="16:16" x14ac:dyDescent="0.25">
      <c r="P451" s="30" t="str">
        <f t="shared" si="18"/>
        <v/>
      </c>
    </row>
    <row r="452" spans="16:16" x14ac:dyDescent="0.25">
      <c r="P452" s="30" t="str">
        <f t="shared" ref="P452:P515" si="19">IF($J452="","",IF(ABS($J452)&lt;=2,"OK","FORA (|SDI|&gt;2)"))</f>
        <v/>
      </c>
    </row>
    <row r="453" spans="16:16" x14ac:dyDescent="0.25">
      <c r="P453" s="30" t="str">
        <f t="shared" si="19"/>
        <v/>
      </c>
    </row>
    <row r="454" spans="16:16" x14ac:dyDescent="0.25">
      <c r="P454" s="30" t="str">
        <f t="shared" si="19"/>
        <v/>
      </c>
    </row>
    <row r="455" spans="16:16" x14ac:dyDescent="0.25">
      <c r="P455" s="30" t="str">
        <f t="shared" si="19"/>
        <v/>
      </c>
    </row>
    <row r="456" spans="16:16" x14ac:dyDescent="0.25">
      <c r="P456" s="30" t="str">
        <f t="shared" si="19"/>
        <v/>
      </c>
    </row>
    <row r="457" spans="16:16" x14ac:dyDescent="0.25">
      <c r="P457" s="30" t="str">
        <f t="shared" si="19"/>
        <v/>
      </c>
    </row>
    <row r="458" spans="16:16" x14ac:dyDescent="0.25">
      <c r="P458" s="30" t="str">
        <f t="shared" si="19"/>
        <v/>
      </c>
    </row>
    <row r="459" spans="16:16" x14ac:dyDescent="0.25">
      <c r="P459" s="30" t="str">
        <f t="shared" si="19"/>
        <v/>
      </c>
    </row>
    <row r="460" spans="16:16" x14ac:dyDescent="0.25">
      <c r="P460" s="30" t="str">
        <f t="shared" si="19"/>
        <v/>
      </c>
    </row>
    <row r="461" spans="16:16" x14ac:dyDescent="0.25">
      <c r="P461" s="30" t="str">
        <f t="shared" si="19"/>
        <v/>
      </c>
    </row>
    <row r="462" spans="16:16" x14ac:dyDescent="0.25">
      <c r="P462" s="30" t="str">
        <f t="shared" si="19"/>
        <v/>
      </c>
    </row>
    <row r="463" spans="16:16" x14ac:dyDescent="0.25">
      <c r="P463" s="30" t="str">
        <f t="shared" si="19"/>
        <v/>
      </c>
    </row>
    <row r="464" spans="16:16" x14ac:dyDescent="0.25">
      <c r="P464" s="30" t="str">
        <f t="shared" si="19"/>
        <v/>
      </c>
    </row>
    <row r="465" spans="16:16" x14ac:dyDescent="0.25">
      <c r="P465" s="30" t="str">
        <f t="shared" si="19"/>
        <v/>
      </c>
    </row>
    <row r="466" spans="16:16" x14ac:dyDescent="0.25">
      <c r="P466" s="30" t="str">
        <f t="shared" si="19"/>
        <v/>
      </c>
    </row>
    <row r="467" spans="16:16" x14ac:dyDescent="0.25">
      <c r="P467" s="30" t="str">
        <f t="shared" si="19"/>
        <v/>
      </c>
    </row>
    <row r="468" spans="16:16" x14ac:dyDescent="0.25">
      <c r="P468" s="30" t="str">
        <f t="shared" si="19"/>
        <v/>
      </c>
    </row>
    <row r="469" spans="16:16" x14ac:dyDescent="0.25">
      <c r="P469" s="30" t="str">
        <f t="shared" si="19"/>
        <v/>
      </c>
    </row>
    <row r="470" spans="16:16" x14ac:dyDescent="0.25">
      <c r="P470" s="30" t="str">
        <f t="shared" si="19"/>
        <v/>
      </c>
    </row>
    <row r="471" spans="16:16" x14ac:dyDescent="0.25">
      <c r="P471" s="30" t="str">
        <f t="shared" si="19"/>
        <v/>
      </c>
    </row>
    <row r="472" spans="16:16" x14ac:dyDescent="0.25">
      <c r="P472" s="30" t="str">
        <f t="shared" si="19"/>
        <v/>
      </c>
    </row>
    <row r="473" spans="16:16" x14ac:dyDescent="0.25">
      <c r="P473" s="30" t="str">
        <f t="shared" si="19"/>
        <v/>
      </c>
    </row>
    <row r="474" spans="16:16" x14ac:dyDescent="0.25">
      <c r="P474" s="30" t="str">
        <f t="shared" si="19"/>
        <v/>
      </c>
    </row>
    <row r="475" spans="16:16" x14ac:dyDescent="0.25">
      <c r="P475" s="30" t="str">
        <f t="shared" si="19"/>
        <v/>
      </c>
    </row>
    <row r="476" spans="16:16" x14ac:dyDescent="0.25">
      <c r="P476" s="30" t="str">
        <f t="shared" si="19"/>
        <v/>
      </c>
    </row>
    <row r="477" spans="16:16" x14ac:dyDescent="0.25">
      <c r="P477" s="30" t="str">
        <f t="shared" si="19"/>
        <v/>
      </c>
    </row>
    <row r="478" spans="16:16" x14ac:dyDescent="0.25">
      <c r="P478" s="30" t="str">
        <f t="shared" si="19"/>
        <v/>
      </c>
    </row>
    <row r="479" spans="16:16" x14ac:dyDescent="0.25">
      <c r="P479" s="30" t="str">
        <f t="shared" si="19"/>
        <v/>
      </c>
    </row>
    <row r="480" spans="16:16" x14ac:dyDescent="0.25">
      <c r="P480" s="30" t="str">
        <f t="shared" si="19"/>
        <v/>
      </c>
    </row>
    <row r="481" spans="16:16" x14ac:dyDescent="0.25">
      <c r="P481" s="30" t="str">
        <f t="shared" si="19"/>
        <v/>
      </c>
    </row>
    <row r="482" spans="16:16" x14ac:dyDescent="0.25">
      <c r="P482" s="30" t="str">
        <f t="shared" si="19"/>
        <v/>
      </c>
    </row>
    <row r="483" spans="16:16" x14ac:dyDescent="0.25">
      <c r="P483" s="30" t="str">
        <f t="shared" si="19"/>
        <v/>
      </c>
    </row>
    <row r="484" spans="16:16" x14ac:dyDescent="0.25">
      <c r="P484" s="30" t="str">
        <f t="shared" si="19"/>
        <v/>
      </c>
    </row>
    <row r="485" spans="16:16" x14ac:dyDescent="0.25">
      <c r="P485" s="30" t="str">
        <f t="shared" si="19"/>
        <v/>
      </c>
    </row>
    <row r="486" spans="16:16" x14ac:dyDescent="0.25">
      <c r="P486" s="30" t="str">
        <f t="shared" si="19"/>
        <v/>
      </c>
    </row>
    <row r="487" spans="16:16" x14ac:dyDescent="0.25">
      <c r="P487" s="30" t="str">
        <f t="shared" si="19"/>
        <v/>
      </c>
    </row>
    <row r="488" spans="16:16" x14ac:dyDescent="0.25">
      <c r="P488" s="30" t="str">
        <f t="shared" si="19"/>
        <v/>
      </c>
    </row>
    <row r="489" spans="16:16" x14ac:dyDescent="0.25">
      <c r="P489" s="30" t="str">
        <f t="shared" si="19"/>
        <v/>
      </c>
    </row>
    <row r="490" spans="16:16" x14ac:dyDescent="0.25">
      <c r="P490" s="30" t="str">
        <f t="shared" si="19"/>
        <v/>
      </c>
    </row>
    <row r="491" spans="16:16" x14ac:dyDescent="0.25">
      <c r="P491" s="30" t="str">
        <f t="shared" si="19"/>
        <v/>
      </c>
    </row>
    <row r="492" spans="16:16" x14ac:dyDescent="0.25">
      <c r="P492" s="30" t="str">
        <f t="shared" si="19"/>
        <v/>
      </c>
    </row>
    <row r="493" spans="16:16" x14ac:dyDescent="0.25">
      <c r="P493" s="30" t="str">
        <f t="shared" si="19"/>
        <v/>
      </c>
    </row>
    <row r="494" spans="16:16" x14ac:dyDescent="0.25">
      <c r="P494" s="30" t="str">
        <f t="shared" si="19"/>
        <v/>
      </c>
    </row>
    <row r="495" spans="16:16" x14ac:dyDescent="0.25">
      <c r="P495" s="30" t="str">
        <f t="shared" si="19"/>
        <v/>
      </c>
    </row>
    <row r="496" spans="16:16" x14ac:dyDescent="0.25">
      <c r="P496" s="30" t="str">
        <f t="shared" si="19"/>
        <v/>
      </c>
    </row>
    <row r="497" spans="16:16" x14ac:dyDescent="0.25">
      <c r="P497" s="30" t="str">
        <f t="shared" si="19"/>
        <v/>
      </c>
    </row>
    <row r="498" spans="16:16" x14ac:dyDescent="0.25">
      <c r="P498" s="30" t="str">
        <f t="shared" si="19"/>
        <v/>
      </c>
    </row>
    <row r="499" spans="16:16" x14ac:dyDescent="0.25">
      <c r="P499" s="30" t="str">
        <f t="shared" si="19"/>
        <v/>
      </c>
    </row>
    <row r="500" spans="16:16" x14ac:dyDescent="0.25">
      <c r="P500" s="30" t="str">
        <f t="shared" si="19"/>
        <v/>
      </c>
    </row>
    <row r="501" spans="16:16" x14ac:dyDescent="0.25">
      <c r="P501" s="30" t="str">
        <f t="shared" si="19"/>
        <v/>
      </c>
    </row>
    <row r="502" spans="16:16" x14ac:dyDescent="0.25">
      <c r="P502" s="30" t="str">
        <f t="shared" si="19"/>
        <v/>
      </c>
    </row>
    <row r="503" spans="16:16" x14ac:dyDescent="0.25">
      <c r="P503" s="30" t="str">
        <f t="shared" si="19"/>
        <v/>
      </c>
    </row>
    <row r="504" spans="16:16" x14ac:dyDescent="0.25">
      <c r="P504" s="30" t="str">
        <f t="shared" si="19"/>
        <v/>
      </c>
    </row>
    <row r="505" spans="16:16" x14ac:dyDescent="0.25">
      <c r="P505" s="30" t="str">
        <f t="shared" si="19"/>
        <v/>
      </c>
    </row>
    <row r="506" spans="16:16" x14ac:dyDescent="0.25">
      <c r="P506" s="30" t="str">
        <f t="shared" si="19"/>
        <v/>
      </c>
    </row>
    <row r="507" spans="16:16" x14ac:dyDescent="0.25">
      <c r="P507" s="30" t="str">
        <f t="shared" si="19"/>
        <v/>
      </c>
    </row>
    <row r="508" spans="16:16" x14ac:dyDescent="0.25">
      <c r="P508" s="30" t="str">
        <f t="shared" si="19"/>
        <v/>
      </c>
    </row>
    <row r="509" spans="16:16" x14ac:dyDescent="0.25">
      <c r="P509" s="30" t="str">
        <f t="shared" si="19"/>
        <v/>
      </c>
    </row>
    <row r="510" spans="16:16" x14ac:dyDescent="0.25">
      <c r="P510" s="30" t="str">
        <f t="shared" si="19"/>
        <v/>
      </c>
    </row>
    <row r="511" spans="16:16" x14ac:dyDescent="0.25">
      <c r="P511" s="30" t="str">
        <f t="shared" si="19"/>
        <v/>
      </c>
    </row>
    <row r="512" spans="16:16" x14ac:dyDescent="0.25">
      <c r="P512" s="30" t="str">
        <f t="shared" si="19"/>
        <v/>
      </c>
    </row>
    <row r="513" spans="16:16" x14ac:dyDescent="0.25">
      <c r="P513" s="30" t="str">
        <f t="shared" si="19"/>
        <v/>
      </c>
    </row>
    <row r="514" spans="16:16" x14ac:dyDescent="0.25">
      <c r="P514" s="30" t="str">
        <f t="shared" si="19"/>
        <v/>
      </c>
    </row>
    <row r="515" spans="16:16" x14ac:dyDescent="0.25">
      <c r="P515" s="30" t="str">
        <f t="shared" si="19"/>
        <v/>
      </c>
    </row>
    <row r="516" spans="16:16" x14ac:dyDescent="0.25">
      <c r="P516" s="30" t="str">
        <f t="shared" ref="P516:P579" si="20">IF($J516="","",IF(ABS($J516)&lt;=2,"OK","FORA (|SDI|&gt;2)"))</f>
        <v/>
      </c>
    </row>
    <row r="517" spans="16:16" x14ac:dyDescent="0.25">
      <c r="P517" s="30" t="str">
        <f t="shared" si="20"/>
        <v/>
      </c>
    </row>
    <row r="518" spans="16:16" x14ac:dyDescent="0.25">
      <c r="P518" s="30" t="str">
        <f t="shared" si="20"/>
        <v/>
      </c>
    </row>
    <row r="519" spans="16:16" x14ac:dyDescent="0.25">
      <c r="P519" s="30" t="str">
        <f t="shared" si="20"/>
        <v/>
      </c>
    </row>
    <row r="520" spans="16:16" x14ac:dyDescent="0.25">
      <c r="P520" s="30" t="str">
        <f t="shared" si="20"/>
        <v/>
      </c>
    </row>
    <row r="521" spans="16:16" x14ac:dyDescent="0.25">
      <c r="P521" s="30" t="str">
        <f t="shared" si="20"/>
        <v/>
      </c>
    </row>
    <row r="522" spans="16:16" x14ac:dyDescent="0.25">
      <c r="P522" s="30" t="str">
        <f t="shared" si="20"/>
        <v/>
      </c>
    </row>
    <row r="523" spans="16:16" x14ac:dyDescent="0.25">
      <c r="P523" s="30" t="str">
        <f t="shared" si="20"/>
        <v/>
      </c>
    </row>
    <row r="524" spans="16:16" x14ac:dyDescent="0.25">
      <c r="P524" s="30" t="str">
        <f t="shared" si="20"/>
        <v/>
      </c>
    </row>
    <row r="525" spans="16:16" x14ac:dyDescent="0.25">
      <c r="P525" s="30" t="str">
        <f t="shared" si="20"/>
        <v/>
      </c>
    </row>
    <row r="526" spans="16:16" x14ac:dyDescent="0.25">
      <c r="P526" s="30" t="str">
        <f t="shared" si="20"/>
        <v/>
      </c>
    </row>
    <row r="527" spans="16:16" x14ac:dyDescent="0.25">
      <c r="P527" s="30" t="str">
        <f t="shared" si="20"/>
        <v/>
      </c>
    </row>
    <row r="528" spans="16:16" x14ac:dyDescent="0.25">
      <c r="P528" s="30" t="str">
        <f t="shared" si="20"/>
        <v/>
      </c>
    </row>
    <row r="529" spans="16:16" x14ac:dyDescent="0.25">
      <c r="P529" s="30" t="str">
        <f t="shared" si="20"/>
        <v/>
      </c>
    </row>
    <row r="530" spans="16:16" x14ac:dyDescent="0.25">
      <c r="P530" s="30" t="str">
        <f t="shared" si="20"/>
        <v/>
      </c>
    </row>
    <row r="531" spans="16:16" x14ac:dyDescent="0.25">
      <c r="P531" s="30" t="str">
        <f t="shared" si="20"/>
        <v/>
      </c>
    </row>
    <row r="532" spans="16:16" x14ac:dyDescent="0.25">
      <c r="P532" s="30" t="str">
        <f t="shared" si="20"/>
        <v/>
      </c>
    </row>
    <row r="533" spans="16:16" x14ac:dyDescent="0.25">
      <c r="P533" s="30" t="str">
        <f t="shared" si="20"/>
        <v/>
      </c>
    </row>
    <row r="534" spans="16:16" x14ac:dyDescent="0.25">
      <c r="P534" s="30" t="str">
        <f t="shared" si="20"/>
        <v/>
      </c>
    </row>
    <row r="535" spans="16:16" x14ac:dyDescent="0.25">
      <c r="P535" s="30" t="str">
        <f t="shared" si="20"/>
        <v/>
      </c>
    </row>
    <row r="536" spans="16:16" x14ac:dyDescent="0.25">
      <c r="P536" s="30" t="str">
        <f t="shared" si="20"/>
        <v/>
      </c>
    </row>
    <row r="537" spans="16:16" x14ac:dyDescent="0.25">
      <c r="P537" s="30" t="str">
        <f t="shared" si="20"/>
        <v/>
      </c>
    </row>
    <row r="538" spans="16:16" x14ac:dyDescent="0.25">
      <c r="P538" s="30" t="str">
        <f t="shared" si="20"/>
        <v/>
      </c>
    </row>
    <row r="539" spans="16:16" x14ac:dyDescent="0.25">
      <c r="P539" s="30" t="str">
        <f t="shared" si="20"/>
        <v/>
      </c>
    </row>
    <row r="540" spans="16:16" x14ac:dyDescent="0.25">
      <c r="P540" s="30" t="str">
        <f t="shared" si="20"/>
        <v/>
      </c>
    </row>
    <row r="541" spans="16:16" x14ac:dyDescent="0.25">
      <c r="P541" s="30" t="str">
        <f t="shared" si="20"/>
        <v/>
      </c>
    </row>
    <row r="542" spans="16:16" x14ac:dyDescent="0.25">
      <c r="P542" s="30" t="str">
        <f t="shared" si="20"/>
        <v/>
      </c>
    </row>
    <row r="543" spans="16:16" x14ac:dyDescent="0.25">
      <c r="P543" s="30" t="str">
        <f t="shared" si="20"/>
        <v/>
      </c>
    </row>
    <row r="544" spans="16:16" x14ac:dyDescent="0.25">
      <c r="P544" s="30" t="str">
        <f t="shared" si="20"/>
        <v/>
      </c>
    </row>
    <row r="545" spans="16:16" x14ac:dyDescent="0.25">
      <c r="P545" s="30" t="str">
        <f t="shared" si="20"/>
        <v/>
      </c>
    </row>
    <row r="546" spans="16:16" x14ac:dyDescent="0.25">
      <c r="P546" s="30" t="str">
        <f t="shared" si="20"/>
        <v/>
      </c>
    </row>
    <row r="547" spans="16:16" x14ac:dyDescent="0.25">
      <c r="P547" s="30" t="str">
        <f t="shared" si="20"/>
        <v/>
      </c>
    </row>
    <row r="548" spans="16:16" x14ac:dyDescent="0.25">
      <c r="P548" s="30" t="str">
        <f t="shared" si="20"/>
        <v/>
      </c>
    </row>
    <row r="549" spans="16:16" x14ac:dyDescent="0.25">
      <c r="P549" s="30" t="str">
        <f t="shared" si="20"/>
        <v/>
      </c>
    </row>
    <row r="550" spans="16:16" x14ac:dyDescent="0.25">
      <c r="P550" s="30" t="str">
        <f t="shared" si="20"/>
        <v/>
      </c>
    </row>
    <row r="551" spans="16:16" x14ac:dyDescent="0.25">
      <c r="P551" s="30" t="str">
        <f t="shared" si="20"/>
        <v/>
      </c>
    </row>
    <row r="552" spans="16:16" x14ac:dyDescent="0.25">
      <c r="P552" s="30" t="str">
        <f t="shared" si="20"/>
        <v/>
      </c>
    </row>
    <row r="553" spans="16:16" x14ac:dyDescent="0.25">
      <c r="P553" s="30" t="str">
        <f t="shared" si="20"/>
        <v/>
      </c>
    </row>
    <row r="554" spans="16:16" x14ac:dyDescent="0.25">
      <c r="P554" s="30" t="str">
        <f t="shared" si="20"/>
        <v/>
      </c>
    </row>
    <row r="555" spans="16:16" x14ac:dyDescent="0.25">
      <c r="P555" s="30" t="str">
        <f t="shared" si="20"/>
        <v/>
      </c>
    </row>
    <row r="556" spans="16:16" x14ac:dyDescent="0.25">
      <c r="P556" s="30" t="str">
        <f t="shared" si="20"/>
        <v/>
      </c>
    </row>
    <row r="557" spans="16:16" x14ac:dyDescent="0.25">
      <c r="P557" s="30" t="str">
        <f t="shared" si="20"/>
        <v/>
      </c>
    </row>
    <row r="558" spans="16:16" x14ac:dyDescent="0.25">
      <c r="P558" s="30" t="str">
        <f t="shared" si="20"/>
        <v/>
      </c>
    </row>
    <row r="559" spans="16:16" x14ac:dyDescent="0.25">
      <c r="P559" s="30" t="str">
        <f t="shared" si="20"/>
        <v/>
      </c>
    </row>
    <row r="560" spans="16:16" x14ac:dyDescent="0.25">
      <c r="P560" s="30" t="str">
        <f t="shared" si="20"/>
        <v/>
      </c>
    </row>
    <row r="561" spans="16:16" x14ac:dyDescent="0.25">
      <c r="P561" s="30" t="str">
        <f t="shared" si="20"/>
        <v/>
      </c>
    </row>
    <row r="562" spans="16:16" x14ac:dyDescent="0.25">
      <c r="P562" s="30" t="str">
        <f t="shared" si="20"/>
        <v/>
      </c>
    </row>
    <row r="563" spans="16:16" x14ac:dyDescent="0.25">
      <c r="P563" s="30" t="str">
        <f t="shared" si="20"/>
        <v/>
      </c>
    </row>
    <row r="564" spans="16:16" x14ac:dyDescent="0.25">
      <c r="P564" s="30" t="str">
        <f t="shared" si="20"/>
        <v/>
      </c>
    </row>
    <row r="565" spans="16:16" x14ac:dyDescent="0.25">
      <c r="P565" s="30" t="str">
        <f t="shared" si="20"/>
        <v/>
      </c>
    </row>
    <row r="566" spans="16:16" x14ac:dyDescent="0.25">
      <c r="P566" s="30" t="str">
        <f t="shared" si="20"/>
        <v/>
      </c>
    </row>
    <row r="567" spans="16:16" x14ac:dyDescent="0.25">
      <c r="P567" s="30" t="str">
        <f t="shared" si="20"/>
        <v/>
      </c>
    </row>
    <row r="568" spans="16:16" x14ac:dyDescent="0.25">
      <c r="P568" s="30" t="str">
        <f t="shared" si="20"/>
        <v/>
      </c>
    </row>
    <row r="569" spans="16:16" x14ac:dyDescent="0.25">
      <c r="P569" s="30" t="str">
        <f t="shared" si="20"/>
        <v/>
      </c>
    </row>
    <row r="570" spans="16:16" x14ac:dyDescent="0.25">
      <c r="P570" s="30" t="str">
        <f t="shared" si="20"/>
        <v/>
      </c>
    </row>
    <row r="571" spans="16:16" x14ac:dyDescent="0.25">
      <c r="P571" s="30" t="str">
        <f t="shared" si="20"/>
        <v/>
      </c>
    </row>
    <row r="572" spans="16:16" x14ac:dyDescent="0.25">
      <c r="P572" s="30" t="str">
        <f t="shared" si="20"/>
        <v/>
      </c>
    </row>
    <row r="573" spans="16:16" x14ac:dyDescent="0.25">
      <c r="P573" s="30" t="str">
        <f t="shared" si="20"/>
        <v/>
      </c>
    </row>
    <row r="574" spans="16:16" x14ac:dyDescent="0.25">
      <c r="P574" s="30" t="str">
        <f t="shared" si="20"/>
        <v/>
      </c>
    </row>
    <row r="575" spans="16:16" x14ac:dyDescent="0.25">
      <c r="P575" s="30" t="str">
        <f t="shared" si="20"/>
        <v/>
      </c>
    </row>
    <row r="576" spans="16:16" x14ac:dyDescent="0.25">
      <c r="P576" s="30" t="str">
        <f t="shared" si="20"/>
        <v/>
      </c>
    </row>
    <row r="577" spans="16:16" x14ac:dyDescent="0.25">
      <c r="P577" s="30" t="str">
        <f t="shared" si="20"/>
        <v/>
      </c>
    </row>
    <row r="578" spans="16:16" x14ac:dyDescent="0.25">
      <c r="P578" s="30" t="str">
        <f t="shared" si="20"/>
        <v/>
      </c>
    </row>
    <row r="579" spans="16:16" x14ac:dyDescent="0.25">
      <c r="P579" s="30" t="str">
        <f t="shared" si="20"/>
        <v/>
      </c>
    </row>
    <row r="580" spans="16:16" x14ac:dyDescent="0.25">
      <c r="P580" s="30" t="str">
        <f t="shared" ref="P580:P643" si="21">IF($J580="","",IF(ABS($J580)&lt;=2,"OK","FORA (|SDI|&gt;2)"))</f>
        <v/>
      </c>
    </row>
    <row r="581" spans="16:16" x14ac:dyDescent="0.25">
      <c r="P581" s="30" t="str">
        <f t="shared" si="21"/>
        <v/>
      </c>
    </row>
    <row r="582" spans="16:16" x14ac:dyDescent="0.25">
      <c r="P582" s="30" t="str">
        <f t="shared" si="21"/>
        <v/>
      </c>
    </row>
    <row r="583" spans="16:16" x14ac:dyDescent="0.25">
      <c r="P583" s="30" t="str">
        <f t="shared" si="21"/>
        <v/>
      </c>
    </row>
    <row r="584" spans="16:16" x14ac:dyDescent="0.25">
      <c r="P584" s="30" t="str">
        <f t="shared" si="21"/>
        <v/>
      </c>
    </row>
    <row r="585" spans="16:16" x14ac:dyDescent="0.25">
      <c r="P585" s="30" t="str">
        <f t="shared" si="21"/>
        <v/>
      </c>
    </row>
    <row r="586" spans="16:16" x14ac:dyDescent="0.25">
      <c r="P586" s="30" t="str">
        <f t="shared" si="21"/>
        <v/>
      </c>
    </row>
    <row r="587" spans="16:16" x14ac:dyDescent="0.25">
      <c r="P587" s="30" t="str">
        <f t="shared" si="21"/>
        <v/>
      </c>
    </row>
    <row r="588" spans="16:16" x14ac:dyDescent="0.25">
      <c r="P588" s="30" t="str">
        <f t="shared" si="21"/>
        <v/>
      </c>
    </row>
    <row r="589" spans="16:16" x14ac:dyDescent="0.25">
      <c r="P589" s="30" t="str">
        <f t="shared" si="21"/>
        <v/>
      </c>
    </row>
    <row r="590" spans="16:16" x14ac:dyDescent="0.25">
      <c r="P590" s="30" t="str">
        <f t="shared" si="21"/>
        <v/>
      </c>
    </row>
    <row r="591" spans="16:16" x14ac:dyDescent="0.25">
      <c r="P591" s="30" t="str">
        <f t="shared" si="21"/>
        <v/>
      </c>
    </row>
    <row r="592" spans="16:16" x14ac:dyDescent="0.25">
      <c r="P592" s="30" t="str">
        <f t="shared" si="21"/>
        <v/>
      </c>
    </row>
    <row r="593" spans="16:16" x14ac:dyDescent="0.25">
      <c r="P593" s="30" t="str">
        <f t="shared" si="21"/>
        <v/>
      </c>
    </row>
    <row r="594" spans="16:16" x14ac:dyDescent="0.25">
      <c r="P594" s="30" t="str">
        <f t="shared" si="21"/>
        <v/>
      </c>
    </row>
    <row r="595" spans="16:16" x14ac:dyDescent="0.25">
      <c r="P595" s="30" t="str">
        <f t="shared" si="21"/>
        <v/>
      </c>
    </row>
    <row r="596" spans="16:16" x14ac:dyDescent="0.25">
      <c r="P596" s="30" t="str">
        <f t="shared" si="21"/>
        <v/>
      </c>
    </row>
    <row r="597" spans="16:16" x14ac:dyDescent="0.25">
      <c r="P597" s="30" t="str">
        <f t="shared" si="21"/>
        <v/>
      </c>
    </row>
    <row r="598" spans="16:16" x14ac:dyDescent="0.25">
      <c r="P598" s="30" t="str">
        <f t="shared" si="21"/>
        <v/>
      </c>
    </row>
    <row r="599" spans="16:16" x14ac:dyDescent="0.25">
      <c r="P599" s="30" t="str">
        <f t="shared" si="21"/>
        <v/>
      </c>
    </row>
    <row r="600" spans="16:16" x14ac:dyDescent="0.25">
      <c r="P600" s="30" t="str">
        <f t="shared" si="21"/>
        <v/>
      </c>
    </row>
    <row r="601" spans="16:16" x14ac:dyDescent="0.25">
      <c r="P601" s="30" t="str">
        <f t="shared" si="21"/>
        <v/>
      </c>
    </row>
    <row r="602" spans="16:16" x14ac:dyDescent="0.25">
      <c r="P602" s="30" t="str">
        <f t="shared" si="21"/>
        <v/>
      </c>
    </row>
    <row r="603" spans="16:16" x14ac:dyDescent="0.25">
      <c r="P603" s="30" t="str">
        <f t="shared" si="21"/>
        <v/>
      </c>
    </row>
    <row r="604" spans="16:16" x14ac:dyDescent="0.25">
      <c r="P604" s="30" t="str">
        <f t="shared" si="21"/>
        <v/>
      </c>
    </row>
    <row r="605" spans="16:16" x14ac:dyDescent="0.25">
      <c r="P605" s="30" t="str">
        <f t="shared" si="21"/>
        <v/>
      </c>
    </row>
    <row r="606" spans="16:16" x14ac:dyDescent="0.25">
      <c r="P606" s="30" t="str">
        <f t="shared" si="21"/>
        <v/>
      </c>
    </row>
    <row r="607" spans="16:16" x14ac:dyDescent="0.25">
      <c r="P607" s="30" t="str">
        <f t="shared" si="21"/>
        <v/>
      </c>
    </row>
    <row r="608" spans="16:16" x14ac:dyDescent="0.25">
      <c r="P608" s="30" t="str">
        <f t="shared" si="21"/>
        <v/>
      </c>
    </row>
    <row r="609" spans="16:16" x14ac:dyDescent="0.25">
      <c r="P609" s="30" t="str">
        <f t="shared" si="21"/>
        <v/>
      </c>
    </row>
    <row r="610" spans="16:16" x14ac:dyDescent="0.25">
      <c r="P610" s="30" t="str">
        <f t="shared" si="21"/>
        <v/>
      </c>
    </row>
    <row r="611" spans="16:16" x14ac:dyDescent="0.25">
      <c r="P611" s="30" t="str">
        <f t="shared" si="21"/>
        <v/>
      </c>
    </row>
    <row r="612" spans="16:16" x14ac:dyDescent="0.25">
      <c r="P612" s="30" t="str">
        <f t="shared" si="21"/>
        <v/>
      </c>
    </row>
    <row r="613" spans="16:16" x14ac:dyDescent="0.25">
      <c r="P613" s="30" t="str">
        <f t="shared" si="21"/>
        <v/>
      </c>
    </row>
    <row r="614" spans="16:16" x14ac:dyDescent="0.25">
      <c r="P614" s="30" t="str">
        <f t="shared" si="21"/>
        <v/>
      </c>
    </row>
    <row r="615" spans="16:16" x14ac:dyDescent="0.25">
      <c r="P615" s="30" t="str">
        <f t="shared" si="21"/>
        <v/>
      </c>
    </row>
    <row r="616" spans="16:16" x14ac:dyDescent="0.25">
      <c r="P616" s="30" t="str">
        <f t="shared" si="21"/>
        <v/>
      </c>
    </row>
    <row r="617" spans="16:16" x14ac:dyDescent="0.25">
      <c r="P617" s="30" t="str">
        <f t="shared" si="21"/>
        <v/>
      </c>
    </row>
    <row r="618" spans="16:16" x14ac:dyDescent="0.25">
      <c r="P618" s="30" t="str">
        <f t="shared" si="21"/>
        <v/>
      </c>
    </row>
    <row r="619" spans="16:16" x14ac:dyDescent="0.25">
      <c r="P619" s="30" t="str">
        <f t="shared" si="21"/>
        <v/>
      </c>
    </row>
    <row r="620" spans="16:16" x14ac:dyDescent="0.25">
      <c r="P620" s="30" t="str">
        <f t="shared" si="21"/>
        <v/>
      </c>
    </row>
    <row r="621" spans="16:16" x14ac:dyDescent="0.25">
      <c r="P621" s="30" t="str">
        <f t="shared" si="21"/>
        <v/>
      </c>
    </row>
    <row r="622" spans="16:16" x14ac:dyDescent="0.25">
      <c r="P622" s="30" t="str">
        <f t="shared" si="21"/>
        <v/>
      </c>
    </row>
    <row r="623" spans="16:16" x14ac:dyDescent="0.25">
      <c r="P623" s="30" t="str">
        <f t="shared" si="21"/>
        <v/>
      </c>
    </row>
    <row r="624" spans="16:16" x14ac:dyDescent="0.25">
      <c r="P624" s="30" t="str">
        <f t="shared" si="21"/>
        <v/>
      </c>
    </row>
    <row r="625" spans="16:16" x14ac:dyDescent="0.25">
      <c r="P625" s="30" t="str">
        <f t="shared" si="21"/>
        <v/>
      </c>
    </row>
    <row r="626" spans="16:16" x14ac:dyDescent="0.25">
      <c r="P626" s="30" t="str">
        <f t="shared" si="21"/>
        <v/>
      </c>
    </row>
    <row r="627" spans="16:16" x14ac:dyDescent="0.25">
      <c r="P627" s="30" t="str">
        <f t="shared" si="21"/>
        <v/>
      </c>
    </row>
    <row r="628" spans="16:16" x14ac:dyDescent="0.25">
      <c r="P628" s="30" t="str">
        <f t="shared" si="21"/>
        <v/>
      </c>
    </row>
    <row r="629" spans="16:16" x14ac:dyDescent="0.25">
      <c r="P629" s="30" t="str">
        <f t="shared" si="21"/>
        <v/>
      </c>
    </row>
    <row r="630" spans="16:16" x14ac:dyDescent="0.25">
      <c r="P630" s="30" t="str">
        <f t="shared" si="21"/>
        <v/>
      </c>
    </row>
    <row r="631" spans="16:16" x14ac:dyDescent="0.25">
      <c r="P631" s="30" t="str">
        <f t="shared" si="21"/>
        <v/>
      </c>
    </row>
    <row r="632" spans="16:16" x14ac:dyDescent="0.25">
      <c r="P632" s="30" t="str">
        <f t="shared" si="21"/>
        <v/>
      </c>
    </row>
    <row r="633" spans="16:16" x14ac:dyDescent="0.25">
      <c r="P633" s="30" t="str">
        <f t="shared" si="21"/>
        <v/>
      </c>
    </row>
    <row r="634" spans="16:16" x14ac:dyDescent="0.25">
      <c r="P634" s="30" t="str">
        <f t="shared" si="21"/>
        <v/>
      </c>
    </row>
    <row r="635" spans="16:16" x14ac:dyDescent="0.25">
      <c r="P635" s="30" t="str">
        <f t="shared" si="21"/>
        <v/>
      </c>
    </row>
    <row r="636" spans="16:16" x14ac:dyDescent="0.25">
      <c r="P636" s="30" t="str">
        <f t="shared" si="21"/>
        <v/>
      </c>
    </row>
    <row r="637" spans="16:16" x14ac:dyDescent="0.25">
      <c r="P637" s="30" t="str">
        <f t="shared" si="21"/>
        <v/>
      </c>
    </row>
    <row r="638" spans="16:16" x14ac:dyDescent="0.25">
      <c r="P638" s="30" t="str">
        <f t="shared" si="21"/>
        <v/>
      </c>
    </row>
    <row r="639" spans="16:16" x14ac:dyDescent="0.25">
      <c r="P639" s="30" t="str">
        <f t="shared" si="21"/>
        <v/>
      </c>
    </row>
    <row r="640" spans="16:16" x14ac:dyDescent="0.25">
      <c r="P640" s="30" t="str">
        <f t="shared" si="21"/>
        <v/>
      </c>
    </row>
    <row r="641" spans="16:16" x14ac:dyDescent="0.25">
      <c r="P641" s="30" t="str">
        <f t="shared" si="21"/>
        <v/>
      </c>
    </row>
    <row r="642" spans="16:16" x14ac:dyDescent="0.25">
      <c r="P642" s="30" t="str">
        <f t="shared" si="21"/>
        <v/>
      </c>
    </row>
    <row r="643" spans="16:16" x14ac:dyDescent="0.25">
      <c r="P643" s="30" t="str">
        <f t="shared" si="21"/>
        <v/>
      </c>
    </row>
    <row r="644" spans="16:16" x14ac:dyDescent="0.25">
      <c r="P644" s="30" t="str">
        <f t="shared" ref="P644:P707" si="22">IF($J644="","",IF(ABS($J644)&lt;=2,"OK","FORA (|SDI|&gt;2)"))</f>
        <v/>
      </c>
    </row>
    <row r="645" spans="16:16" x14ac:dyDescent="0.25">
      <c r="P645" s="30" t="str">
        <f t="shared" si="22"/>
        <v/>
      </c>
    </row>
    <row r="646" spans="16:16" x14ac:dyDescent="0.25">
      <c r="P646" s="30" t="str">
        <f t="shared" si="22"/>
        <v/>
      </c>
    </row>
    <row r="647" spans="16:16" x14ac:dyDescent="0.25">
      <c r="P647" s="30" t="str">
        <f t="shared" si="22"/>
        <v/>
      </c>
    </row>
    <row r="648" spans="16:16" x14ac:dyDescent="0.25">
      <c r="P648" s="30" t="str">
        <f t="shared" si="22"/>
        <v/>
      </c>
    </row>
    <row r="649" spans="16:16" x14ac:dyDescent="0.25">
      <c r="P649" s="30" t="str">
        <f t="shared" si="22"/>
        <v/>
      </c>
    </row>
    <row r="650" spans="16:16" x14ac:dyDescent="0.25">
      <c r="P650" s="30" t="str">
        <f t="shared" si="22"/>
        <v/>
      </c>
    </row>
    <row r="651" spans="16:16" x14ac:dyDescent="0.25">
      <c r="P651" s="30" t="str">
        <f t="shared" si="22"/>
        <v/>
      </c>
    </row>
    <row r="652" spans="16:16" x14ac:dyDescent="0.25">
      <c r="P652" s="30" t="str">
        <f t="shared" si="22"/>
        <v/>
      </c>
    </row>
    <row r="653" spans="16:16" x14ac:dyDescent="0.25">
      <c r="P653" s="30" t="str">
        <f t="shared" si="22"/>
        <v/>
      </c>
    </row>
    <row r="654" spans="16:16" x14ac:dyDescent="0.25">
      <c r="P654" s="30" t="str">
        <f t="shared" si="22"/>
        <v/>
      </c>
    </row>
    <row r="655" spans="16:16" x14ac:dyDescent="0.25">
      <c r="P655" s="30" t="str">
        <f t="shared" si="22"/>
        <v/>
      </c>
    </row>
    <row r="656" spans="16:16" x14ac:dyDescent="0.25">
      <c r="P656" s="30" t="str">
        <f t="shared" si="22"/>
        <v/>
      </c>
    </row>
    <row r="657" spans="16:16" x14ac:dyDescent="0.25">
      <c r="P657" s="30" t="str">
        <f t="shared" si="22"/>
        <v/>
      </c>
    </row>
    <row r="658" spans="16:16" x14ac:dyDescent="0.25">
      <c r="P658" s="30" t="str">
        <f t="shared" si="22"/>
        <v/>
      </c>
    </row>
    <row r="659" spans="16:16" x14ac:dyDescent="0.25">
      <c r="P659" s="30" t="str">
        <f t="shared" si="22"/>
        <v/>
      </c>
    </row>
    <row r="660" spans="16:16" x14ac:dyDescent="0.25">
      <c r="P660" s="30" t="str">
        <f t="shared" si="22"/>
        <v/>
      </c>
    </row>
    <row r="661" spans="16:16" x14ac:dyDescent="0.25">
      <c r="P661" s="30" t="str">
        <f t="shared" si="22"/>
        <v/>
      </c>
    </row>
    <row r="662" spans="16:16" x14ac:dyDescent="0.25">
      <c r="P662" s="30" t="str">
        <f t="shared" si="22"/>
        <v/>
      </c>
    </row>
    <row r="663" spans="16:16" x14ac:dyDescent="0.25">
      <c r="P663" s="30" t="str">
        <f t="shared" si="22"/>
        <v/>
      </c>
    </row>
    <row r="664" spans="16:16" x14ac:dyDescent="0.25">
      <c r="P664" s="30" t="str">
        <f t="shared" si="22"/>
        <v/>
      </c>
    </row>
    <row r="665" spans="16:16" x14ac:dyDescent="0.25">
      <c r="P665" s="30" t="str">
        <f t="shared" si="22"/>
        <v/>
      </c>
    </row>
    <row r="666" spans="16:16" x14ac:dyDescent="0.25">
      <c r="P666" s="30" t="str">
        <f t="shared" si="22"/>
        <v/>
      </c>
    </row>
    <row r="667" spans="16:16" x14ac:dyDescent="0.25">
      <c r="P667" s="30" t="str">
        <f t="shared" si="22"/>
        <v/>
      </c>
    </row>
    <row r="668" spans="16:16" x14ac:dyDescent="0.25">
      <c r="P668" s="30" t="str">
        <f t="shared" si="22"/>
        <v/>
      </c>
    </row>
    <row r="669" spans="16:16" x14ac:dyDescent="0.25">
      <c r="P669" s="30" t="str">
        <f t="shared" si="22"/>
        <v/>
      </c>
    </row>
    <row r="670" spans="16:16" x14ac:dyDescent="0.25">
      <c r="P670" s="30" t="str">
        <f t="shared" si="22"/>
        <v/>
      </c>
    </row>
    <row r="671" spans="16:16" x14ac:dyDescent="0.25">
      <c r="P671" s="30" t="str">
        <f t="shared" si="22"/>
        <v/>
      </c>
    </row>
    <row r="672" spans="16:16" x14ac:dyDescent="0.25">
      <c r="P672" s="30" t="str">
        <f t="shared" si="22"/>
        <v/>
      </c>
    </row>
    <row r="673" spans="16:16" x14ac:dyDescent="0.25">
      <c r="P673" s="30" t="str">
        <f t="shared" si="22"/>
        <v/>
      </c>
    </row>
    <row r="674" spans="16:16" x14ac:dyDescent="0.25">
      <c r="P674" s="30" t="str">
        <f t="shared" si="22"/>
        <v/>
      </c>
    </row>
    <row r="675" spans="16:16" x14ac:dyDescent="0.25">
      <c r="P675" s="30" t="str">
        <f t="shared" si="22"/>
        <v/>
      </c>
    </row>
    <row r="676" spans="16:16" x14ac:dyDescent="0.25">
      <c r="P676" s="30" t="str">
        <f t="shared" si="22"/>
        <v/>
      </c>
    </row>
    <row r="677" spans="16:16" x14ac:dyDescent="0.25">
      <c r="P677" s="30" t="str">
        <f t="shared" si="22"/>
        <v/>
      </c>
    </row>
    <row r="678" spans="16:16" x14ac:dyDescent="0.25">
      <c r="P678" s="30" t="str">
        <f t="shared" si="22"/>
        <v/>
      </c>
    </row>
    <row r="679" spans="16:16" x14ac:dyDescent="0.25">
      <c r="P679" s="30" t="str">
        <f t="shared" si="22"/>
        <v/>
      </c>
    </row>
    <row r="680" spans="16:16" x14ac:dyDescent="0.25">
      <c r="P680" s="30" t="str">
        <f t="shared" si="22"/>
        <v/>
      </c>
    </row>
    <row r="681" spans="16:16" x14ac:dyDescent="0.25">
      <c r="P681" s="30" t="str">
        <f t="shared" si="22"/>
        <v/>
      </c>
    </row>
    <row r="682" spans="16:16" x14ac:dyDescent="0.25">
      <c r="P682" s="30" t="str">
        <f t="shared" si="22"/>
        <v/>
      </c>
    </row>
    <row r="683" spans="16:16" x14ac:dyDescent="0.25">
      <c r="P683" s="30" t="str">
        <f t="shared" si="22"/>
        <v/>
      </c>
    </row>
    <row r="684" spans="16:16" x14ac:dyDescent="0.25">
      <c r="P684" s="30" t="str">
        <f t="shared" si="22"/>
        <v/>
      </c>
    </row>
    <row r="685" spans="16:16" x14ac:dyDescent="0.25">
      <c r="P685" s="30" t="str">
        <f t="shared" si="22"/>
        <v/>
      </c>
    </row>
    <row r="686" spans="16:16" x14ac:dyDescent="0.25">
      <c r="P686" s="30" t="str">
        <f t="shared" si="22"/>
        <v/>
      </c>
    </row>
    <row r="687" spans="16:16" x14ac:dyDescent="0.25">
      <c r="P687" s="30" t="str">
        <f t="shared" si="22"/>
        <v/>
      </c>
    </row>
    <row r="688" spans="16:16" x14ac:dyDescent="0.25">
      <c r="P688" s="30" t="str">
        <f t="shared" si="22"/>
        <v/>
      </c>
    </row>
    <row r="689" spans="16:16" x14ac:dyDescent="0.25">
      <c r="P689" s="30" t="str">
        <f t="shared" si="22"/>
        <v/>
      </c>
    </row>
    <row r="690" spans="16:16" x14ac:dyDescent="0.25">
      <c r="P690" s="30" t="str">
        <f t="shared" si="22"/>
        <v/>
      </c>
    </row>
    <row r="691" spans="16:16" x14ac:dyDescent="0.25">
      <c r="P691" s="30" t="str">
        <f t="shared" si="22"/>
        <v/>
      </c>
    </row>
    <row r="692" spans="16:16" x14ac:dyDescent="0.25">
      <c r="P692" s="30" t="str">
        <f t="shared" si="22"/>
        <v/>
      </c>
    </row>
    <row r="693" spans="16:16" x14ac:dyDescent="0.25">
      <c r="P693" s="30" t="str">
        <f t="shared" si="22"/>
        <v/>
      </c>
    </row>
    <row r="694" spans="16:16" x14ac:dyDescent="0.25">
      <c r="P694" s="30" t="str">
        <f t="shared" si="22"/>
        <v/>
      </c>
    </row>
    <row r="695" spans="16:16" x14ac:dyDescent="0.25">
      <c r="P695" s="30" t="str">
        <f t="shared" si="22"/>
        <v/>
      </c>
    </row>
    <row r="696" spans="16:16" x14ac:dyDescent="0.25">
      <c r="P696" s="30" t="str">
        <f t="shared" si="22"/>
        <v/>
      </c>
    </row>
    <row r="697" spans="16:16" x14ac:dyDescent="0.25">
      <c r="P697" s="30" t="str">
        <f t="shared" si="22"/>
        <v/>
      </c>
    </row>
    <row r="698" spans="16:16" x14ac:dyDescent="0.25">
      <c r="P698" s="30" t="str">
        <f t="shared" si="22"/>
        <v/>
      </c>
    </row>
    <row r="699" spans="16:16" x14ac:dyDescent="0.25">
      <c r="P699" s="30" t="str">
        <f t="shared" si="22"/>
        <v/>
      </c>
    </row>
    <row r="700" spans="16:16" x14ac:dyDescent="0.25">
      <c r="P700" s="30" t="str">
        <f t="shared" si="22"/>
        <v/>
      </c>
    </row>
    <row r="701" spans="16:16" x14ac:dyDescent="0.25">
      <c r="P701" s="30" t="str">
        <f t="shared" si="22"/>
        <v/>
      </c>
    </row>
    <row r="702" spans="16:16" x14ac:dyDescent="0.25">
      <c r="P702" s="30" t="str">
        <f t="shared" si="22"/>
        <v/>
      </c>
    </row>
    <row r="703" spans="16:16" x14ac:dyDescent="0.25">
      <c r="P703" s="30" t="str">
        <f t="shared" si="22"/>
        <v/>
      </c>
    </row>
    <row r="704" spans="16:16" x14ac:dyDescent="0.25">
      <c r="P704" s="30" t="str">
        <f t="shared" si="22"/>
        <v/>
      </c>
    </row>
    <row r="705" spans="16:16" x14ac:dyDescent="0.25">
      <c r="P705" s="30" t="str">
        <f t="shared" si="22"/>
        <v/>
      </c>
    </row>
    <row r="706" spans="16:16" x14ac:dyDescent="0.25">
      <c r="P706" s="30" t="str">
        <f t="shared" si="22"/>
        <v/>
      </c>
    </row>
    <row r="707" spans="16:16" x14ac:dyDescent="0.25">
      <c r="P707" s="30" t="str">
        <f t="shared" si="22"/>
        <v/>
      </c>
    </row>
    <row r="708" spans="16:16" x14ac:dyDescent="0.25">
      <c r="P708" s="30" t="str">
        <f t="shared" ref="P708:P771" si="23">IF($J708="","",IF(ABS($J708)&lt;=2,"OK","FORA (|SDI|&gt;2)"))</f>
        <v/>
      </c>
    </row>
    <row r="709" spans="16:16" x14ac:dyDescent="0.25">
      <c r="P709" s="30" t="str">
        <f t="shared" si="23"/>
        <v/>
      </c>
    </row>
    <row r="710" spans="16:16" x14ac:dyDescent="0.25">
      <c r="P710" s="30" t="str">
        <f t="shared" si="23"/>
        <v/>
      </c>
    </row>
    <row r="711" spans="16:16" x14ac:dyDescent="0.25">
      <c r="P711" s="30" t="str">
        <f t="shared" si="23"/>
        <v/>
      </c>
    </row>
    <row r="712" spans="16:16" x14ac:dyDescent="0.25">
      <c r="P712" s="30" t="str">
        <f t="shared" si="23"/>
        <v/>
      </c>
    </row>
    <row r="713" spans="16:16" x14ac:dyDescent="0.25">
      <c r="P713" s="30" t="str">
        <f t="shared" si="23"/>
        <v/>
      </c>
    </row>
    <row r="714" spans="16:16" x14ac:dyDescent="0.25">
      <c r="P714" s="30" t="str">
        <f t="shared" si="23"/>
        <v/>
      </c>
    </row>
    <row r="715" spans="16:16" x14ac:dyDescent="0.25">
      <c r="P715" s="30" t="str">
        <f t="shared" si="23"/>
        <v/>
      </c>
    </row>
    <row r="716" spans="16:16" x14ac:dyDescent="0.25">
      <c r="P716" s="30" t="str">
        <f t="shared" si="23"/>
        <v/>
      </c>
    </row>
    <row r="717" spans="16:16" x14ac:dyDescent="0.25">
      <c r="P717" s="30" t="str">
        <f t="shared" si="23"/>
        <v/>
      </c>
    </row>
    <row r="718" spans="16:16" x14ac:dyDescent="0.25">
      <c r="P718" s="30" t="str">
        <f t="shared" si="23"/>
        <v/>
      </c>
    </row>
    <row r="719" spans="16:16" x14ac:dyDescent="0.25">
      <c r="P719" s="30" t="str">
        <f t="shared" si="23"/>
        <v/>
      </c>
    </row>
    <row r="720" spans="16:16" x14ac:dyDescent="0.25">
      <c r="P720" s="30" t="str">
        <f t="shared" si="23"/>
        <v/>
      </c>
    </row>
    <row r="721" spans="16:16" x14ac:dyDescent="0.25">
      <c r="P721" s="30" t="str">
        <f t="shared" si="23"/>
        <v/>
      </c>
    </row>
    <row r="722" spans="16:16" x14ac:dyDescent="0.25">
      <c r="P722" s="30" t="str">
        <f t="shared" si="23"/>
        <v/>
      </c>
    </row>
    <row r="723" spans="16:16" x14ac:dyDescent="0.25">
      <c r="P723" s="30" t="str">
        <f t="shared" si="23"/>
        <v/>
      </c>
    </row>
    <row r="724" spans="16:16" x14ac:dyDescent="0.25">
      <c r="P724" s="30" t="str">
        <f t="shared" si="23"/>
        <v/>
      </c>
    </row>
    <row r="725" spans="16:16" x14ac:dyDescent="0.25">
      <c r="P725" s="30" t="str">
        <f t="shared" si="23"/>
        <v/>
      </c>
    </row>
    <row r="726" spans="16:16" x14ac:dyDescent="0.25">
      <c r="P726" s="30" t="str">
        <f t="shared" si="23"/>
        <v/>
      </c>
    </row>
    <row r="727" spans="16:16" x14ac:dyDescent="0.25">
      <c r="P727" s="30" t="str">
        <f t="shared" si="23"/>
        <v/>
      </c>
    </row>
    <row r="728" spans="16:16" x14ac:dyDescent="0.25">
      <c r="P728" s="30" t="str">
        <f t="shared" si="23"/>
        <v/>
      </c>
    </row>
    <row r="729" spans="16:16" x14ac:dyDescent="0.25">
      <c r="P729" s="30" t="str">
        <f t="shared" si="23"/>
        <v/>
      </c>
    </row>
    <row r="730" spans="16:16" x14ac:dyDescent="0.25">
      <c r="P730" s="30" t="str">
        <f t="shared" si="23"/>
        <v/>
      </c>
    </row>
    <row r="731" spans="16:16" x14ac:dyDescent="0.25">
      <c r="P731" s="30" t="str">
        <f t="shared" si="23"/>
        <v/>
      </c>
    </row>
    <row r="732" spans="16:16" x14ac:dyDescent="0.25">
      <c r="P732" s="30" t="str">
        <f t="shared" si="23"/>
        <v/>
      </c>
    </row>
    <row r="733" spans="16:16" x14ac:dyDescent="0.25">
      <c r="P733" s="30" t="str">
        <f t="shared" si="23"/>
        <v/>
      </c>
    </row>
    <row r="734" spans="16:16" x14ac:dyDescent="0.25">
      <c r="P734" s="30" t="str">
        <f t="shared" si="23"/>
        <v/>
      </c>
    </row>
    <row r="735" spans="16:16" x14ac:dyDescent="0.25">
      <c r="P735" s="30" t="str">
        <f t="shared" si="23"/>
        <v/>
      </c>
    </row>
    <row r="736" spans="16:16" x14ac:dyDescent="0.25">
      <c r="P736" s="30" t="str">
        <f t="shared" si="23"/>
        <v/>
      </c>
    </row>
    <row r="737" spans="16:16" x14ac:dyDescent="0.25">
      <c r="P737" s="30" t="str">
        <f t="shared" si="23"/>
        <v/>
      </c>
    </row>
    <row r="738" spans="16:16" x14ac:dyDescent="0.25">
      <c r="P738" s="30" t="str">
        <f t="shared" si="23"/>
        <v/>
      </c>
    </row>
    <row r="739" spans="16:16" x14ac:dyDescent="0.25">
      <c r="P739" s="30" t="str">
        <f t="shared" si="23"/>
        <v/>
      </c>
    </row>
    <row r="740" spans="16:16" x14ac:dyDescent="0.25">
      <c r="P740" s="30" t="str">
        <f t="shared" si="23"/>
        <v/>
      </c>
    </row>
    <row r="741" spans="16:16" x14ac:dyDescent="0.25">
      <c r="P741" s="30" t="str">
        <f t="shared" si="23"/>
        <v/>
      </c>
    </row>
    <row r="742" spans="16:16" x14ac:dyDescent="0.25">
      <c r="P742" s="30" t="str">
        <f t="shared" si="23"/>
        <v/>
      </c>
    </row>
    <row r="743" spans="16:16" x14ac:dyDescent="0.25">
      <c r="P743" s="30" t="str">
        <f t="shared" si="23"/>
        <v/>
      </c>
    </row>
    <row r="744" spans="16:16" x14ac:dyDescent="0.25">
      <c r="P744" s="30" t="str">
        <f t="shared" si="23"/>
        <v/>
      </c>
    </row>
    <row r="745" spans="16:16" x14ac:dyDescent="0.25">
      <c r="P745" s="30" t="str">
        <f t="shared" si="23"/>
        <v/>
      </c>
    </row>
    <row r="746" spans="16:16" x14ac:dyDescent="0.25">
      <c r="P746" s="30" t="str">
        <f t="shared" si="23"/>
        <v/>
      </c>
    </row>
    <row r="747" spans="16:16" x14ac:dyDescent="0.25">
      <c r="P747" s="30" t="str">
        <f t="shared" si="23"/>
        <v/>
      </c>
    </row>
    <row r="748" spans="16:16" x14ac:dyDescent="0.25">
      <c r="P748" s="30" t="str">
        <f t="shared" si="23"/>
        <v/>
      </c>
    </row>
    <row r="749" spans="16:16" x14ac:dyDescent="0.25">
      <c r="P749" s="30" t="str">
        <f t="shared" si="23"/>
        <v/>
      </c>
    </row>
    <row r="750" spans="16:16" x14ac:dyDescent="0.25">
      <c r="P750" s="30" t="str">
        <f t="shared" si="23"/>
        <v/>
      </c>
    </row>
    <row r="751" spans="16:16" x14ac:dyDescent="0.25">
      <c r="P751" s="30" t="str">
        <f t="shared" si="23"/>
        <v/>
      </c>
    </row>
    <row r="752" spans="16:16" x14ac:dyDescent="0.25">
      <c r="P752" s="30" t="str">
        <f t="shared" si="23"/>
        <v/>
      </c>
    </row>
    <row r="753" spans="16:16" x14ac:dyDescent="0.25">
      <c r="P753" s="30" t="str">
        <f t="shared" si="23"/>
        <v/>
      </c>
    </row>
    <row r="754" spans="16:16" x14ac:dyDescent="0.25">
      <c r="P754" s="30" t="str">
        <f t="shared" si="23"/>
        <v/>
      </c>
    </row>
    <row r="755" spans="16:16" x14ac:dyDescent="0.25">
      <c r="P755" s="30" t="str">
        <f t="shared" si="23"/>
        <v/>
      </c>
    </row>
    <row r="756" spans="16:16" x14ac:dyDescent="0.25">
      <c r="P756" s="30" t="str">
        <f t="shared" si="23"/>
        <v/>
      </c>
    </row>
    <row r="757" spans="16:16" x14ac:dyDescent="0.25">
      <c r="P757" s="30" t="str">
        <f t="shared" si="23"/>
        <v/>
      </c>
    </row>
    <row r="758" spans="16:16" x14ac:dyDescent="0.25">
      <c r="P758" s="30" t="str">
        <f t="shared" si="23"/>
        <v/>
      </c>
    </row>
    <row r="759" spans="16:16" x14ac:dyDescent="0.25">
      <c r="P759" s="30" t="str">
        <f t="shared" si="23"/>
        <v/>
      </c>
    </row>
    <row r="760" spans="16:16" x14ac:dyDescent="0.25">
      <c r="P760" s="30" t="str">
        <f t="shared" si="23"/>
        <v/>
      </c>
    </row>
    <row r="761" spans="16:16" x14ac:dyDescent="0.25">
      <c r="P761" s="30" t="str">
        <f t="shared" si="23"/>
        <v/>
      </c>
    </row>
    <row r="762" spans="16:16" x14ac:dyDescent="0.25">
      <c r="P762" s="30" t="str">
        <f t="shared" si="23"/>
        <v/>
      </c>
    </row>
    <row r="763" spans="16:16" x14ac:dyDescent="0.25">
      <c r="P763" s="30" t="str">
        <f t="shared" si="23"/>
        <v/>
      </c>
    </row>
    <row r="764" spans="16:16" x14ac:dyDescent="0.25">
      <c r="P764" s="30" t="str">
        <f t="shared" si="23"/>
        <v/>
      </c>
    </row>
    <row r="765" spans="16:16" x14ac:dyDescent="0.25">
      <c r="P765" s="30" t="str">
        <f t="shared" si="23"/>
        <v/>
      </c>
    </row>
    <row r="766" spans="16:16" x14ac:dyDescent="0.25">
      <c r="P766" s="30" t="str">
        <f t="shared" si="23"/>
        <v/>
      </c>
    </row>
    <row r="767" spans="16:16" x14ac:dyDescent="0.25">
      <c r="P767" s="30" t="str">
        <f t="shared" si="23"/>
        <v/>
      </c>
    </row>
    <row r="768" spans="16:16" x14ac:dyDescent="0.25">
      <c r="P768" s="30" t="str">
        <f t="shared" si="23"/>
        <v/>
      </c>
    </row>
    <row r="769" spans="16:16" x14ac:dyDescent="0.25">
      <c r="P769" s="30" t="str">
        <f t="shared" si="23"/>
        <v/>
      </c>
    </row>
    <row r="770" spans="16:16" x14ac:dyDescent="0.25">
      <c r="P770" s="30" t="str">
        <f t="shared" si="23"/>
        <v/>
      </c>
    </row>
    <row r="771" spans="16:16" x14ac:dyDescent="0.25">
      <c r="P771" s="30" t="str">
        <f t="shared" si="23"/>
        <v/>
      </c>
    </row>
    <row r="772" spans="16:16" x14ac:dyDescent="0.25">
      <c r="P772" s="30" t="str">
        <f t="shared" ref="P772:P835" si="24">IF($J772="","",IF(ABS($J772)&lt;=2,"OK","FORA (|SDI|&gt;2)"))</f>
        <v/>
      </c>
    </row>
    <row r="773" spans="16:16" x14ac:dyDescent="0.25">
      <c r="P773" s="30" t="str">
        <f t="shared" si="24"/>
        <v/>
      </c>
    </row>
    <row r="774" spans="16:16" x14ac:dyDescent="0.25">
      <c r="P774" s="30" t="str">
        <f t="shared" si="24"/>
        <v/>
      </c>
    </row>
    <row r="775" spans="16:16" x14ac:dyDescent="0.25">
      <c r="P775" s="30" t="str">
        <f t="shared" si="24"/>
        <v/>
      </c>
    </row>
    <row r="776" spans="16:16" x14ac:dyDescent="0.25">
      <c r="P776" s="30" t="str">
        <f t="shared" si="24"/>
        <v/>
      </c>
    </row>
    <row r="777" spans="16:16" x14ac:dyDescent="0.25">
      <c r="P777" s="30" t="str">
        <f t="shared" si="24"/>
        <v/>
      </c>
    </row>
    <row r="778" spans="16:16" x14ac:dyDescent="0.25">
      <c r="P778" s="30" t="str">
        <f t="shared" si="24"/>
        <v/>
      </c>
    </row>
    <row r="779" spans="16:16" x14ac:dyDescent="0.25">
      <c r="P779" s="30" t="str">
        <f t="shared" si="24"/>
        <v/>
      </c>
    </row>
    <row r="780" spans="16:16" x14ac:dyDescent="0.25">
      <c r="P780" s="30" t="str">
        <f t="shared" si="24"/>
        <v/>
      </c>
    </row>
    <row r="781" spans="16:16" x14ac:dyDescent="0.25">
      <c r="P781" s="30" t="str">
        <f t="shared" si="24"/>
        <v/>
      </c>
    </row>
    <row r="782" spans="16:16" x14ac:dyDescent="0.25">
      <c r="P782" s="30" t="str">
        <f t="shared" si="24"/>
        <v/>
      </c>
    </row>
    <row r="783" spans="16:16" x14ac:dyDescent="0.25">
      <c r="P783" s="30" t="str">
        <f t="shared" si="24"/>
        <v/>
      </c>
    </row>
    <row r="784" spans="16:16" x14ac:dyDescent="0.25">
      <c r="P784" s="30" t="str">
        <f t="shared" si="24"/>
        <v/>
      </c>
    </row>
    <row r="785" spans="16:16" x14ac:dyDescent="0.25">
      <c r="P785" s="30" t="str">
        <f t="shared" si="24"/>
        <v/>
      </c>
    </row>
    <row r="786" spans="16:16" x14ac:dyDescent="0.25">
      <c r="P786" s="30" t="str">
        <f t="shared" si="24"/>
        <v/>
      </c>
    </row>
    <row r="787" spans="16:16" x14ac:dyDescent="0.25">
      <c r="P787" s="30" t="str">
        <f t="shared" si="24"/>
        <v/>
      </c>
    </row>
    <row r="788" spans="16:16" x14ac:dyDescent="0.25">
      <c r="P788" s="30" t="str">
        <f t="shared" si="24"/>
        <v/>
      </c>
    </row>
    <row r="789" spans="16:16" x14ac:dyDescent="0.25">
      <c r="P789" s="30" t="str">
        <f t="shared" si="24"/>
        <v/>
      </c>
    </row>
    <row r="790" spans="16:16" x14ac:dyDescent="0.25">
      <c r="P790" s="30" t="str">
        <f t="shared" si="24"/>
        <v/>
      </c>
    </row>
    <row r="791" spans="16:16" x14ac:dyDescent="0.25">
      <c r="P791" s="30" t="str">
        <f t="shared" si="24"/>
        <v/>
      </c>
    </row>
    <row r="792" spans="16:16" x14ac:dyDescent="0.25">
      <c r="P792" s="30" t="str">
        <f t="shared" si="24"/>
        <v/>
      </c>
    </row>
    <row r="793" spans="16:16" x14ac:dyDescent="0.25">
      <c r="P793" s="30" t="str">
        <f t="shared" si="24"/>
        <v/>
      </c>
    </row>
    <row r="794" spans="16:16" x14ac:dyDescent="0.25">
      <c r="P794" s="30" t="str">
        <f t="shared" si="24"/>
        <v/>
      </c>
    </row>
    <row r="795" spans="16:16" x14ac:dyDescent="0.25">
      <c r="P795" s="30" t="str">
        <f t="shared" si="24"/>
        <v/>
      </c>
    </row>
    <row r="796" spans="16:16" x14ac:dyDescent="0.25">
      <c r="P796" s="30" t="str">
        <f t="shared" si="24"/>
        <v/>
      </c>
    </row>
    <row r="797" spans="16:16" x14ac:dyDescent="0.25">
      <c r="P797" s="30" t="str">
        <f t="shared" si="24"/>
        <v/>
      </c>
    </row>
    <row r="798" spans="16:16" x14ac:dyDescent="0.25">
      <c r="P798" s="30" t="str">
        <f t="shared" si="24"/>
        <v/>
      </c>
    </row>
    <row r="799" spans="16:16" x14ac:dyDescent="0.25">
      <c r="P799" s="30" t="str">
        <f t="shared" si="24"/>
        <v/>
      </c>
    </row>
    <row r="800" spans="16:16" x14ac:dyDescent="0.25">
      <c r="P800" s="30" t="str">
        <f t="shared" si="24"/>
        <v/>
      </c>
    </row>
    <row r="801" spans="16:16" x14ac:dyDescent="0.25">
      <c r="P801" s="30" t="str">
        <f t="shared" si="24"/>
        <v/>
      </c>
    </row>
    <row r="802" spans="16:16" x14ac:dyDescent="0.25">
      <c r="P802" s="30" t="str">
        <f t="shared" si="24"/>
        <v/>
      </c>
    </row>
    <row r="803" spans="16:16" x14ac:dyDescent="0.25">
      <c r="P803" s="30" t="str">
        <f t="shared" si="24"/>
        <v/>
      </c>
    </row>
    <row r="804" spans="16:16" x14ac:dyDescent="0.25">
      <c r="P804" s="30" t="str">
        <f t="shared" si="24"/>
        <v/>
      </c>
    </row>
    <row r="805" spans="16:16" x14ac:dyDescent="0.25">
      <c r="P805" s="30" t="str">
        <f t="shared" si="24"/>
        <v/>
      </c>
    </row>
    <row r="806" spans="16:16" x14ac:dyDescent="0.25">
      <c r="P806" s="30" t="str">
        <f t="shared" si="24"/>
        <v/>
      </c>
    </row>
    <row r="807" spans="16:16" x14ac:dyDescent="0.25">
      <c r="P807" s="30" t="str">
        <f t="shared" si="24"/>
        <v/>
      </c>
    </row>
    <row r="808" spans="16:16" x14ac:dyDescent="0.25">
      <c r="P808" s="30" t="str">
        <f t="shared" si="24"/>
        <v/>
      </c>
    </row>
    <row r="809" spans="16:16" x14ac:dyDescent="0.25">
      <c r="P809" s="30" t="str">
        <f t="shared" si="24"/>
        <v/>
      </c>
    </row>
    <row r="810" spans="16:16" x14ac:dyDescent="0.25">
      <c r="P810" s="30" t="str">
        <f t="shared" si="24"/>
        <v/>
      </c>
    </row>
    <row r="811" spans="16:16" x14ac:dyDescent="0.25">
      <c r="P811" s="30" t="str">
        <f t="shared" si="24"/>
        <v/>
      </c>
    </row>
    <row r="812" spans="16:16" x14ac:dyDescent="0.25">
      <c r="P812" s="30" t="str">
        <f t="shared" si="24"/>
        <v/>
      </c>
    </row>
    <row r="813" spans="16:16" x14ac:dyDescent="0.25">
      <c r="P813" s="30" t="str">
        <f t="shared" si="24"/>
        <v/>
      </c>
    </row>
    <row r="814" spans="16:16" x14ac:dyDescent="0.25">
      <c r="P814" s="30" t="str">
        <f t="shared" si="24"/>
        <v/>
      </c>
    </row>
    <row r="815" spans="16:16" x14ac:dyDescent="0.25">
      <c r="P815" s="30" t="str">
        <f t="shared" si="24"/>
        <v/>
      </c>
    </row>
    <row r="816" spans="16:16" x14ac:dyDescent="0.25">
      <c r="P816" s="30" t="str">
        <f t="shared" si="24"/>
        <v/>
      </c>
    </row>
    <row r="817" spans="16:16" x14ac:dyDescent="0.25">
      <c r="P817" s="30" t="str">
        <f t="shared" si="24"/>
        <v/>
      </c>
    </row>
    <row r="818" spans="16:16" x14ac:dyDescent="0.25">
      <c r="P818" s="30" t="str">
        <f t="shared" si="24"/>
        <v/>
      </c>
    </row>
    <row r="819" spans="16:16" x14ac:dyDescent="0.25">
      <c r="P819" s="30" t="str">
        <f t="shared" si="24"/>
        <v/>
      </c>
    </row>
    <row r="820" spans="16:16" x14ac:dyDescent="0.25">
      <c r="P820" s="30" t="str">
        <f t="shared" si="24"/>
        <v/>
      </c>
    </row>
    <row r="821" spans="16:16" x14ac:dyDescent="0.25">
      <c r="P821" s="30" t="str">
        <f t="shared" si="24"/>
        <v/>
      </c>
    </row>
    <row r="822" spans="16:16" x14ac:dyDescent="0.25">
      <c r="P822" s="30" t="str">
        <f t="shared" si="24"/>
        <v/>
      </c>
    </row>
    <row r="823" spans="16:16" x14ac:dyDescent="0.25">
      <c r="P823" s="30" t="str">
        <f t="shared" si="24"/>
        <v/>
      </c>
    </row>
    <row r="824" spans="16:16" x14ac:dyDescent="0.25">
      <c r="P824" s="30" t="str">
        <f t="shared" si="24"/>
        <v/>
      </c>
    </row>
    <row r="825" spans="16:16" x14ac:dyDescent="0.25">
      <c r="P825" s="30" t="str">
        <f t="shared" si="24"/>
        <v/>
      </c>
    </row>
    <row r="826" spans="16:16" x14ac:dyDescent="0.25">
      <c r="P826" s="30" t="str">
        <f t="shared" si="24"/>
        <v/>
      </c>
    </row>
    <row r="827" spans="16:16" x14ac:dyDescent="0.25">
      <c r="P827" s="30" t="str">
        <f t="shared" si="24"/>
        <v/>
      </c>
    </row>
    <row r="828" spans="16:16" x14ac:dyDescent="0.25">
      <c r="P828" s="30" t="str">
        <f t="shared" si="24"/>
        <v/>
      </c>
    </row>
    <row r="829" spans="16:16" x14ac:dyDescent="0.25">
      <c r="P829" s="30" t="str">
        <f t="shared" si="24"/>
        <v/>
      </c>
    </row>
    <row r="830" spans="16:16" x14ac:dyDescent="0.25">
      <c r="P830" s="30" t="str">
        <f t="shared" si="24"/>
        <v/>
      </c>
    </row>
    <row r="831" spans="16:16" x14ac:dyDescent="0.25">
      <c r="P831" s="30" t="str">
        <f t="shared" si="24"/>
        <v/>
      </c>
    </row>
    <row r="832" spans="16:16" x14ac:dyDescent="0.25">
      <c r="P832" s="30" t="str">
        <f t="shared" si="24"/>
        <v/>
      </c>
    </row>
    <row r="833" spans="16:16" x14ac:dyDescent="0.25">
      <c r="P833" s="30" t="str">
        <f t="shared" si="24"/>
        <v/>
      </c>
    </row>
    <row r="834" spans="16:16" x14ac:dyDescent="0.25">
      <c r="P834" s="30" t="str">
        <f t="shared" si="24"/>
        <v/>
      </c>
    </row>
    <row r="835" spans="16:16" x14ac:dyDescent="0.25">
      <c r="P835" s="30" t="str">
        <f t="shared" si="24"/>
        <v/>
      </c>
    </row>
    <row r="836" spans="16:16" x14ac:dyDescent="0.25">
      <c r="P836" s="30" t="str">
        <f t="shared" ref="P836:P899" si="25">IF($J836="","",IF(ABS($J836)&lt;=2,"OK","FORA (|SDI|&gt;2)"))</f>
        <v/>
      </c>
    </row>
    <row r="837" spans="16:16" x14ac:dyDescent="0.25">
      <c r="P837" s="30" t="str">
        <f t="shared" si="25"/>
        <v/>
      </c>
    </row>
    <row r="838" spans="16:16" x14ac:dyDescent="0.25">
      <c r="P838" s="30" t="str">
        <f t="shared" si="25"/>
        <v/>
      </c>
    </row>
    <row r="839" spans="16:16" x14ac:dyDescent="0.25">
      <c r="P839" s="30" t="str">
        <f t="shared" si="25"/>
        <v/>
      </c>
    </row>
    <row r="840" spans="16:16" x14ac:dyDescent="0.25">
      <c r="P840" s="30" t="str">
        <f t="shared" si="25"/>
        <v/>
      </c>
    </row>
    <row r="841" spans="16:16" x14ac:dyDescent="0.25">
      <c r="P841" s="30" t="str">
        <f t="shared" si="25"/>
        <v/>
      </c>
    </row>
    <row r="842" spans="16:16" x14ac:dyDescent="0.25">
      <c r="P842" s="30" t="str">
        <f t="shared" si="25"/>
        <v/>
      </c>
    </row>
    <row r="843" spans="16:16" x14ac:dyDescent="0.25">
      <c r="P843" s="30" t="str">
        <f t="shared" si="25"/>
        <v/>
      </c>
    </row>
    <row r="844" spans="16:16" x14ac:dyDescent="0.25">
      <c r="P844" s="30" t="str">
        <f t="shared" si="25"/>
        <v/>
      </c>
    </row>
    <row r="845" spans="16:16" x14ac:dyDescent="0.25">
      <c r="P845" s="30" t="str">
        <f t="shared" si="25"/>
        <v/>
      </c>
    </row>
    <row r="846" spans="16:16" x14ac:dyDescent="0.25">
      <c r="P846" s="30" t="str">
        <f t="shared" si="25"/>
        <v/>
      </c>
    </row>
    <row r="847" spans="16:16" x14ac:dyDescent="0.25">
      <c r="P847" s="30" t="str">
        <f t="shared" si="25"/>
        <v/>
      </c>
    </row>
    <row r="848" spans="16:16" x14ac:dyDescent="0.25">
      <c r="P848" s="30" t="str">
        <f t="shared" si="25"/>
        <v/>
      </c>
    </row>
    <row r="849" spans="16:16" x14ac:dyDescent="0.25">
      <c r="P849" s="30" t="str">
        <f t="shared" si="25"/>
        <v/>
      </c>
    </row>
    <row r="850" spans="16:16" x14ac:dyDescent="0.25">
      <c r="P850" s="30" t="str">
        <f t="shared" si="25"/>
        <v/>
      </c>
    </row>
    <row r="851" spans="16:16" x14ac:dyDescent="0.25">
      <c r="P851" s="30" t="str">
        <f t="shared" si="25"/>
        <v/>
      </c>
    </row>
    <row r="852" spans="16:16" x14ac:dyDescent="0.25">
      <c r="P852" s="30" t="str">
        <f t="shared" si="25"/>
        <v/>
      </c>
    </row>
    <row r="853" spans="16:16" x14ac:dyDescent="0.25">
      <c r="P853" s="30" t="str">
        <f t="shared" si="25"/>
        <v/>
      </c>
    </row>
    <row r="854" spans="16:16" x14ac:dyDescent="0.25">
      <c r="P854" s="30" t="str">
        <f t="shared" si="25"/>
        <v/>
      </c>
    </row>
    <row r="855" spans="16:16" x14ac:dyDescent="0.25">
      <c r="P855" s="30" t="str">
        <f t="shared" si="25"/>
        <v/>
      </c>
    </row>
    <row r="856" spans="16:16" x14ac:dyDescent="0.25">
      <c r="P856" s="30" t="str">
        <f t="shared" si="25"/>
        <v/>
      </c>
    </row>
    <row r="857" spans="16:16" x14ac:dyDescent="0.25">
      <c r="P857" s="30" t="str">
        <f t="shared" si="25"/>
        <v/>
      </c>
    </row>
    <row r="858" spans="16:16" x14ac:dyDescent="0.25">
      <c r="P858" s="30" t="str">
        <f t="shared" si="25"/>
        <v/>
      </c>
    </row>
    <row r="859" spans="16:16" x14ac:dyDescent="0.25">
      <c r="P859" s="30" t="str">
        <f t="shared" si="25"/>
        <v/>
      </c>
    </row>
    <row r="860" spans="16:16" x14ac:dyDescent="0.25">
      <c r="P860" s="30" t="str">
        <f t="shared" si="25"/>
        <v/>
      </c>
    </row>
    <row r="861" spans="16:16" x14ac:dyDescent="0.25">
      <c r="P861" s="30" t="str">
        <f t="shared" si="25"/>
        <v/>
      </c>
    </row>
    <row r="862" spans="16:16" x14ac:dyDescent="0.25">
      <c r="P862" s="30" t="str">
        <f t="shared" si="25"/>
        <v/>
      </c>
    </row>
    <row r="863" spans="16:16" x14ac:dyDescent="0.25">
      <c r="P863" s="30" t="str">
        <f t="shared" si="25"/>
        <v/>
      </c>
    </row>
    <row r="864" spans="16:16" x14ac:dyDescent="0.25">
      <c r="P864" s="30" t="str">
        <f t="shared" si="25"/>
        <v/>
      </c>
    </row>
    <row r="865" spans="16:16" x14ac:dyDescent="0.25">
      <c r="P865" s="30" t="str">
        <f t="shared" si="25"/>
        <v/>
      </c>
    </row>
    <row r="866" spans="16:16" x14ac:dyDescent="0.25">
      <c r="P866" s="30" t="str">
        <f t="shared" si="25"/>
        <v/>
      </c>
    </row>
    <row r="867" spans="16:16" x14ac:dyDescent="0.25">
      <c r="P867" s="30" t="str">
        <f t="shared" si="25"/>
        <v/>
      </c>
    </row>
    <row r="868" spans="16:16" x14ac:dyDescent="0.25">
      <c r="P868" s="30" t="str">
        <f t="shared" si="25"/>
        <v/>
      </c>
    </row>
    <row r="869" spans="16:16" x14ac:dyDescent="0.25">
      <c r="P869" s="30" t="str">
        <f t="shared" si="25"/>
        <v/>
      </c>
    </row>
    <row r="870" spans="16:16" x14ac:dyDescent="0.25">
      <c r="P870" s="30" t="str">
        <f t="shared" si="25"/>
        <v/>
      </c>
    </row>
    <row r="871" spans="16:16" x14ac:dyDescent="0.25">
      <c r="P871" s="30" t="str">
        <f t="shared" si="25"/>
        <v/>
      </c>
    </row>
    <row r="872" spans="16:16" x14ac:dyDescent="0.25">
      <c r="P872" s="30" t="str">
        <f t="shared" si="25"/>
        <v/>
      </c>
    </row>
    <row r="873" spans="16:16" x14ac:dyDescent="0.25">
      <c r="P873" s="30" t="str">
        <f t="shared" si="25"/>
        <v/>
      </c>
    </row>
    <row r="874" spans="16:16" x14ac:dyDescent="0.25">
      <c r="P874" s="30" t="str">
        <f t="shared" si="25"/>
        <v/>
      </c>
    </row>
    <row r="875" spans="16:16" x14ac:dyDescent="0.25">
      <c r="P875" s="30" t="str">
        <f t="shared" si="25"/>
        <v/>
      </c>
    </row>
    <row r="876" spans="16:16" x14ac:dyDescent="0.25">
      <c r="P876" s="30" t="str">
        <f t="shared" si="25"/>
        <v/>
      </c>
    </row>
    <row r="877" spans="16:16" x14ac:dyDescent="0.25">
      <c r="P877" s="30" t="str">
        <f t="shared" si="25"/>
        <v/>
      </c>
    </row>
    <row r="878" spans="16:16" x14ac:dyDescent="0.25">
      <c r="P878" s="30" t="str">
        <f t="shared" si="25"/>
        <v/>
      </c>
    </row>
    <row r="879" spans="16:16" x14ac:dyDescent="0.25">
      <c r="P879" s="30" t="str">
        <f t="shared" si="25"/>
        <v/>
      </c>
    </row>
    <row r="880" spans="16:16" x14ac:dyDescent="0.25">
      <c r="P880" s="30" t="str">
        <f t="shared" si="25"/>
        <v/>
      </c>
    </row>
    <row r="881" spans="16:16" x14ac:dyDescent="0.25">
      <c r="P881" s="30" t="str">
        <f t="shared" si="25"/>
        <v/>
      </c>
    </row>
    <row r="882" spans="16:16" x14ac:dyDescent="0.25">
      <c r="P882" s="30" t="str">
        <f t="shared" si="25"/>
        <v/>
      </c>
    </row>
    <row r="883" spans="16:16" x14ac:dyDescent="0.25">
      <c r="P883" s="30" t="str">
        <f t="shared" si="25"/>
        <v/>
      </c>
    </row>
    <row r="884" spans="16:16" x14ac:dyDescent="0.25">
      <c r="P884" s="30" t="str">
        <f t="shared" si="25"/>
        <v/>
      </c>
    </row>
    <row r="885" spans="16:16" x14ac:dyDescent="0.25">
      <c r="P885" s="30" t="str">
        <f t="shared" si="25"/>
        <v/>
      </c>
    </row>
    <row r="886" spans="16:16" x14ac:dyDescent="0.25">
      <c r="P886" s="30" t="str">
        <f t="shared" si="25"/>
        <v/>
      </c>
    </row>
    <row r="887" spans="16:16" x14ac:dyDescent="0.25">
      <c r="P887" s="30" t="str">
        <f t="shared" si="25"/>
        <v/>
      </c>
    </row>
    <row r="888" spans="16:16" x14ac:dyDescent="0.25">
      <c r="P888" s="30" t="str">
        <f t="shared" si="25"/>
        <v/>
      </c>
    </row>
    <row r="889" spans="16:16" x14ac:dyDescent="0.25">
      <c r="P889" s="30" t="str">
        <f t="shared" si="25"/>
        <v/>
      </c>
    </row>
    <row r="890" spans="16:16" x14ac:dyDescent="0.25">
      <c r="P890" s="30" t="str">
        <f t="shared" si="25"/>
        <v/>
      </c>
    </row>
    <row r="891" spans="16:16" x14ac:dyDescent="0.25">
      <c r="P891" s="30" t="str">
        <f t="shared" si="25"/>
        <v/>
      </c>
    </row>
    <row r="892" spans="16:16" x14ac:dyDescent="0.25">
      <c r="P892" s="30" t="str">
        <f t="shared" si="25"/>
        <v/>
      </c>
    </row>
    <row r="893" spans="16:16" x14ac:dyDescent="0.25">
      <c r="P893" s="30" t="str">
        <f t="shared" si="25"/>
        <v/>
      </c>
    </row>
    <row r="894" spans="16:16" x14ac:dyDescent="0.25">
      <c r="P894" s="30" t="str">
        <f t="shared" si="25"/>
        <v/>
      </c>
    </row>
    <row r="895" spans="16:16" x14ac:dyDescent="0.25">
      <c r="P895" s="30" t="str">
        <f t="shared" si="25"/>
        <v/>
      </c>
    </row>
    <row r="896" spans="16:16" x14ac:dyDescent="0.25">
      <c r="P896" s="30" t="str">
        <f t="shared" si="25"/>
        <v/>
      </c>
    </row>
    <row r="897" spans="16:16" x14ac:dyDescent="0.25">
      <c r="P897" s="30" t="str">
        <f t="shared" si="25"/>
        <v/>
      </c>
    </row>
    <row r="898" spans="16:16" x14ac:dyDescent="0.25">
      <c r="P898" s="30" t="str">
        <f t="shared" si="25"/>
        <v/>
      </c>
    </row>
    <row r="899" spans="16:16" x14ac:dyDescent="0.25">
      <c r="P899" s="30" t="str">
        <f t="shared" si="25"/>
        <v/>
      </c>
    </row>
    <row r="900" spans="16:16" x14ac:dyDescent="0.25">
      <c r="P900" s="30" t="str">
        <f t="shared" ref="P900:P963" si="26">IF($J900="","",IF(ABS($J900)&lt;=2,"OK","FORA (|SDI|&gt;2)"))</f>
        <v/>
      </c>
    </row>
    <row r="901" spans="16:16" x14ac:dyDescent="0.25">
      <c r="P901" s="30" t="str">
        <f t="shared" si="26"/>
        <v/>
      </c>
    </row>
    <row r="902" spans="16:16" x14ac:dyDescent="0.25">
      <c r="P902" s="30" t="str">
        <f t="shared" si="26"/>
        <v/>
      </c>
    </row>
    <row r="903" spans="16:16" x14ac:dyDescent="0.25">
      <c r="P903" s="30" t="str">
        <f t="shared" si="26"/>
        <v/>
      </c>
    </row>
    <row r="904" spans="16:16" x14ac:dyDescent="0.25">
      <c r="P904" s="30" t="str">
        <f t="shared" si="26"/>
        <v/>
      </c>
    </row>
    <row r="905" spans="16:16" x14ac:dyDescent="0.25">
      <c r="P905" s="30" t="str">
        <f t="shared" si="26"/>
        <v/>
      </c>
    </row>
    <row r="906" spans="16:16" x14ac:dyDescent="0.25">
      <c r="P906" s="30" t="str">
        <f t="shared" si="26"/>
        <v/>
      </c>
    </row>
    <row r="907" spans="16:16" x14ac:dyDescent="0.25">
      <c r="P907" s="30" t="str">
        <f t="shared" si="26"/>
        <v/>
      </c>
    </row>
    <row r="908" spans="16:16" x14ac:dyDescent="0.25">
      <c r="P908" s="30" t="str">
        <f t="shared" si="26"/>
        <v/>
      </c>
    </row>
    <row r="909" spans="16:16" x14ac:dyDescent="0.25">
      <c r="P909" s="30" t="str">
        <f t="shared" si="26"/>
        <v/>
      </c>
    </row>
    <row r="910" spans="16:16" x14ac:dyDescent="0.25">
      <c r="P910" s="30" t="str">
        <f t="shared" si="26"/>
        <v/>
      </c>
    </row>
    <row r="911" spans="16:16" x14ac:dyDescent="0.25">
      <c r="P911" s="30" t="str">
        <f t="shared" si="26"/>
        <v/>
      </c>
    </row>
    <row r="912" spans="16:16" x14ac:dyDescent="0.25">
      <c r="P912" s="30" t="str">
        <f t="shared" si="26"/>
        <v/>
      </c>
    </row>
    <row r="913" spans="16:16" x14ac:dyDescent="0.25">
      <c r="P913" s="30" t="str">
        <f t="shared" si="26"/>
        <v/>
      </c>
    </row>
    <row r="914" spans="16:16" x14ac:dyDescent="0.25">
      <c r="P914" s="30" t="str">
        <f t="shared" si="26"/>
        <v/>
      </c>
    </row>
    <row r="915" spans="16:16" x14ac:dyDescent="0.25">
      <c r="P915" s="30" t="str">
        <f t="shared" si="26"/>
        <v/>
      </c>
    </row>
    <row r="916" spans="16:16" x14ac:dyDescent="0.25">
      <c r="P916" s="30" t="str">
        <f t="shared" si="26"/>
        <v/>
      </c>
    </row>
    <row r="917" spans="16:16" x14ac:dyDescent="0.25">
      <c r="P917" s="30" t="str">
        <f t="shared" si="26"/>
        <v/>
      </c>
    </row>
    <row r="918" spans="16:16" x14ac:dyDescent="0.25">
      <c r="P918" s="30" t="str">
        <f t="shared" si="26"/>
        <v/>
      </c>
    </row>
    <row r="919" spans="16:16" x14ac:dyDescent="0.25">
      <c r="P919" s="30" t="str">
        <f t="shared" si="26"/>
        <v/>
      </c>
    </row>
    <row r="920" spans="16:16" x14ac:dyDescent="0.25">
      <c r="P920" s="30" t="str">
        <f t="shared" si="26"/>
        <v/>
      </c>
    </row>
    <row r="921" spans="16:16" x14ac:dyDescent="0.25">
      <c r="P921" s="30" t="str">
        <f t="shared" si="26"/>
        <v/>
      </c>
    </row>
    <row r="922" spans="16:16" x14ac:dyDescent="0.25">
      <c r="P922" s="30" t="str">
        <f t="shared" si="26"/>
        <v/>
      </c>
    </row>
    <row r="923" spans="16:16" x14ac:dyDescent="0.25">
      <c r="P923" s="30" t="str">
        <f t="shared" si="26"/>
        <v/>
      </c>
    </row>
    <row r="924" spans="16:16" x14ac:dyDescent="0.25">
      <c r="P924" s="30" t="str">
        <f t="shared" si="26"/>
        <v/>
      </c>
    </row>
    <row r="925" spans="16:16" x14ac:dyDescent="0.25">
      <c r="P925" s="30" t="str">
        <f t="shared" si="26"/>
        <v/>
      </c>
    </row>
    <row r="926" spans="16:16" x14ac:dyDescent="0.25">
      <c r="P926" s="30" t="str">
        <f t="shared" si="26"/>
        <v/>
      </c>
    </row>
    <row r="927" spans="16:16" x14ac:dyDescent="0.25">
      <c r="P927" s="30" t="str">
        <f t="shared" si="26"/>
        <v/>
      </c>
    </row>
    <row r="928" spans="16:16" x14ac:dyDescent="0.25">
      <c r="P928" s="30" t="str">
        <f t="shared" si="26"/>
        <v/>
      </c>
    </row>
    <row r="929" spans="16:16" x14ac:dyDescent="0.25">
      <c r="P929" s="30" t="str">
        <f t="shared" si="26"/>
        <v/>
      </c>
    </row>
    <row r="930" spans="16:16" x14ac:dyDescent="0.25">
      <c r="P930" s="30" t="str">
        <f t="shared" si="26"/>
        <v/>
      </c>
    </row>
    <row r="931" spans="16:16" x14ac:dyDescent="0.25">
      <c r="P931" s="30" t="str">
        <f t="shared" si="26"/>
        <v/>
      </c>
    </row>
    <row r="932" spans="16:16" x14ac:dyDescent="0.25">
      <c r="P932" s="30" t="str">
        <f t="shared" si="26"/>
        <v/>
      </c>
    </row>
    <row r="933" spans="16:16" x14ac:dyDescent="0.25">
      <c r="P933" s="30" t="str">
        <f t="shared" si="26"/>
        <v/>
      </c>
    </row>
    <row r="934" spans="16:16" x14ac:dyDescent="0.25">
      <c r="P934" s="30" t="str">
        <f t="shared" si="26"/>
        <v/>
      </c>
    </row>
    <row r="935" spans="16:16" x14ac:dyDescent="0.25">
      <c r="P935" s="30" t="str">
        <f t="shared" si="26"/>
        <v/>
      </c>
    </row>
    <row r="936" spans="16:16" x14ac:dyDescent="0.25">
      <c r="P936" s="30" t="str">
        <f t="shared" si="26"/>
        <v/>
      </c>
    </row>
    <row r="937" spans="16:16" x14ac:dyDescent="0.25">
      <c r="P937" s="30" t="str">
        <f t="shared" si="26"/>
        <v/>
      </c>
    </row>
    <row r="938" spans="16:16" x14ac:dyDescent="0.25">
      <c r="P938" s="30" t="str">
        <f t="shared" si="26"/>
        <v/>
      </c>
    </row>
    <row r="939" spans="16:16" x14ac:dyDescent="0.25">
      <c r="P939" s="30" t="str">
        <f t="shared" si="26"/>
        <v/>
      </c>
    </row>
    <row r="940" spans="16:16" x14ac:dyDescent="0.25">
      <c r="P940" s="30" t="str">
        <f t="shared" si="26"/>
        <v/>
      </c>
    </row>
    <row r="941" spans="16:16" x14ac:dyDescent="0.25">
      <c r="P941" s="30" t="str">
        <f t="shared" si="26"/>
        <v/>
      </c>
    </row>
    <row r="942" spans="16:16" x14ac:dyDescent="0.25">
      <c r="P942" s="30" t="str">
        <f t="shared" si="26"/>
        <v/>
      </c>
    </row>
    <row r="943" spans="16:16" x14ac:dyDescent="0.25">
      <c r="P943" s="30" t="str">
        <f t="shared" si="26"/>
        <v/>
      </c>
    </row>
    <row r="944" spans="16:16" x14ac:dyDescent="0.25">
      <c r="P944" s="30" t="str">
        <f t="shared" si="26"/>
        <v/>
      </c>
    </row>
    <row r="945" spans="16:16" x14ac:dyDescent="0.25">
      <c r="P945" s="30" t="str">
        <f t="shared" si="26"/>
        <v/>
      </c>
    </row>
    <row r="946" spans="16:16" x14ac:dyDescent="0.25">
      <c r="P946" s="30" t="str">
        <f t="shared" si="26"/>
        <v/>
      </c>
    </row>
    <row r="947" spans="16:16" x14ac:dyDescent="0.25">
      <c r="P947" s="30" t="str">
        <f t="shared" si="26"/>
        <v/>
      </c>
    </row>
    <row r="948" spans="16:16" x14ac:dyDescent="0.25">
      <c r="P948" s="30" t="str">
        <f t="shared" si="26"/>
        <v/>
      </c>
    </row>
    <row r="949" spans="16:16" x14ac:dyDescent="0.25">
      <c r="P949" s="30" t="str">
        <f t="shared" si="26"/>
        <v/>
      </c>
    </row>
    <row r="950" spans="16:16" x14ac:dyDescent="0.25">
      <c r="P950" s="30" t="str">
        <f t="shared" si="26"/>
        <v/>
      </c>
    </row>
    <row r="951" spans="16:16" x14ac:dyDescent="0.25">
      <c r="P951" s="30" t="str">
        <f t="shared" si="26"/>
        <v/>
      </c>
    </row>
    <row r="952" spans="16:16" x14ac:dyDescent="0.25">
      <c r="P952" s="30" t="str">
        <f t="shared" si="26"/>
        <v/>
      </c>
    </row>
    <row r="953" spans="16:16" x14ac:dyDescent="0.25">
      <c r="P953" s="30" t="str">
        <f t="shared" si="26"/>
        <v/>
      </c>
    </row>
    <row r="954" spans="16:16" x14ac:dyDescent="0.25">
      <c r="P954" s="30" t="str">
        <f t="shared" si="26"/>
        <v/>
      </c>
    </row>
    <row r="955" spans="16:16" x14ac:dyDescent="0.25">
      <c r="P955" s="30" t="str">
        <f t="shared" si="26"/>
        <v/>
      </c>
    </row>
    <row r="956" spans="16:16" x14ac:dyDescent="0.25">
      <c r="P956" s="30" t="str">
        <f t="shared" si="26"/>
        <v/>
      </c>
    </row>
    <row r="957" spans="16:16" x14ac:dyDescent="0.25">
      <c r="P957" s="30" t="str">
        <f t="shared" si="26"/>
        <v/>
      </c>
    </row>
    <row r="958" spans="16:16" x14ac:dyDescent="0.25">
      <c r="P958" s="30" t="str">
        <f t="shared" si="26"/>
        <v/>
      </c>
    </row>
    <row r="959" spans="16:16" x14ac:dyDescent="0.25">
      <c r="P959" s="30" t="str">
        <f t="shared" si="26"/>
        <v/>
      </c>
    </row>
    <row r="960" spans="16:16" x14ac:dyDescent="0.25">
      <c r="P960" s="30" t="str">
        <f t="shared" si="26"/>
        <v/>
      </c>
    </row>
    <row r="961" spans="16:16" x14ac:dyDescent="0.25">
      <c r="P961" s="30" t="str">
        <f t="shared" si="26"/>
        <v/>
      </c>
    </row>
    <row r="962" spans="16:16" x14ac:dyDescent="0.25">
      <c r="P962" s="30" t="str">
        <f t="shared" si="26"/>
        <v/>
      </c>
    </row>
    <row r="963" spans="16:16" x14ac:dyDescent="0.25">
      <c r="P963" s="30" t="str">
        <f t="shared" si="26"/>
        <v/>
      </c>
    </row>
    <row r="964" spans="16:16" x14ac:dyDescent="0.25">
      <c r="P964" s="30" t="str">
        <f t="shared" ref="P964:P1003" si="27">IF($J964="","",IF(ABS($J964)&lt;=2,"OK","FORA (|SDI|&gt;2)"))</f>
        <v/>
      </c>
    </row>
    <row r="965" spans="16:16" x14ac:dyDescent="0.25">
      <c r="P965" s="30" t="str">
        <f t="shared" si="27"/>
        <v/>
      </c>
    </row>
    <row r="966" spans="16:16" x14ac:dyDescent="0.25">
      <c r="P966" s="30" t="str">
        <f t="shared" si="27"/>
        <v/>
      </c>
    </row>
    <row r="967" spans="16:16" x14ac:dyDescent="0.25">
      <c r="P967" s="30" t="str">
        <f t="shared" si="27"/>
        <v/>
      </c>
    </row>
    <row r="968" spans="16:16" x14ac:dyDescent="0.25">
      <c r="P968" s="30" t="str">
        <f t="shared" si="27"/>
        <v/>
      </c>
    </row>
    <row r="969" spans="16:16" x14ac:dyDescent="0.25">
      <c r="P969" s="30" t="str">
        <f t="shared" si="27"/>
        <v/>
      </c>
    </row>
    <row r="970" spans="16:16" x14ac:dyDescent="0.25">
      <c r="P970" s="30" t="str">
        <f t="shared" si="27"/>
        <v/>
      </c>
    </row>
    <row r="971" spans="16:16" x14ac:dyDescent="0.25">
      <c r="P971" s="30" t="str">
        <f t="shared" si="27"/>
        <v/>
      </c>
    </row>
    <row r="972" spans="16:16" x14ac:dyDescent="0.25">
      <c r="P972" s="30" t="str">
        <f t="shared" si="27"/>
        <v/>
      </c>
    </row>
    <row r="973" spans="16:16" x14ac:dyDescent="0.25">
      <c r="P973" s="30" t="str">
        <f t="shared" si="27"/>
        <v/>
      </c>
    </row>
    <row r="974" spans="16:16" x14ac:dyDescent="0.25">
      <c r="P974" s="30" t="str">
        <f t="shared" si="27"/>
        <v/>
      </c>
    </row>
    <row r="975" spans="16:16" x14ac:dyDescent="0.25">
      <c r="P975" s="30" t="str">
        <f t="shared" si="27"/>
        <v/>
      </c>
    </row>
    <row r="976" spans="16:16" x14ac:dyDescent="0.25">
      <c r="P976" s="30" t="str">
        <f t="shared" si="27"/>
        <v/>
      </c>
    </row>
    <row r="977" spans="16:16" x14ac:dyDescent="0.25">
      <c r="P977" s="30" t="str">
        <f t="shared" si="27"/>
        <v/>
      </c>
    </row>
    <row r="978" spans="16:16" x14ac:dyDescent="0.25">
      <c r="P978" s="30" t="str">
        <f t="shared" si="27"/>
        <v/>
      </c>
    </row>
    <row r="979" spans="16:16" x14ac:dyDescent="0.25">
      <c r="P979" s="30" t="str">
        <f t="shared" si="27"/>
        <v/>
      </c>
    </row>
    <row r="980" spans="16:16" x14ac:dyDescent="0.25">
      <c r="P980" s="30" t="str">
        <f t="shared" si="27"/>
        <v/>
      </c>
    </row>
    <row r="981" spans="16:16" x14ac:dyDescent="0.25">
      <c r="P981" s="30" t="str">
        <f t="shared" si="27"/>
        <v/>
      </c>
    </row>
    <row r="982" spans="16:16" x14ac:dyDescent="0.25">
      <c r="P982" s="30" t="str">
        <f t="shared" si="27"/>
        <v/>
      </c>
    </row>
    <row r="983" spans="16:16" x14ac:dyDescent="0.25">
      <c r="P983" s="30" t="str">
        <f t="shared" si="27"/>
        <v/>
      </c>
    </row>
    <row r="984" spans="16:16" x14ac:dyDescent="0.25">
      <c r="P984" s="30" t="str">
        <f t="shared" si="27"/>
        <v/>
      </c>
    </row>
    <row r="985" spans="16:16" x14ac:dyDescent="0.25">
      <c r="P985" s="30" t="str">
        <f t="shared" si="27"/>
        <v/>
      </c>
    </row>
    <row r="986" spans="16:16" x14ac:dyDescent="0.25">
      <c r="P986" s="30" t="str">
        <f t="shared" si="27"/>
        <v/>
      </c>
    </row>
    <row r="987" spans="16:16" x14ac:dyDescent="0.25">
      <c r="P987" s="30" t="str">
        <f t="shared" si="27"/>
        <v/>
      </c>
    </row>
    <row r="988" spans="16:16" x14ac:dyDescent="0.25">
      <c r="P988" s="30" t="str">
        <f t="shared" si="27"/>
        <v/>
      </c>
    </row>
    <row r="989" spans="16:16" x14ac:dyDescent="0.25">
      <c r="P989" s="30" t="str">
        <f t="shared" si="27"/>
        <v/>
      </c>
    </row>
    <row r="990" spans="16:16" x14ac:dyDescent="0.25">
      <c r="P990" s="30" t="str">
        <f t="shared" si="27"/>
        <v/>
      </c>
    </row>
    <row r="991" spans="16:16" x14ac:dyDescent="0.25">
      <c r="P991" s="30" t="str">
        <f t="shared" si="27"/>
        <v/>
      </c>
    </row>
    <row r="992" spans="16:16" x14ac:dyDescent="0.25">
      <c r="P992" s="30" t="str">
        <f t="shared" si="27"/>
        <v/>
      </c>
    </row>
    <row r="993" spans="16:16" x14ac:dyDescent="0.25">
      <c r="P993" s="30" t="str">
        <f t="shared" si="27"/>
        <v/>
      </c>
    </row>
    <row r="994" spans="16:16" x14ac:dyDescent="0.25">
      <c r="P994" s="30" t="str">
        <f t="shared" si="27"/>
        <v/>
      </c>
    </row>
    <row r="995" spans="16:16" x14ac:dyDescent="0.25">
      <c r="P995" s="30" t="str">
        <f t="shared" si="27"/>
        <v/>
      </c>
    </row>
    <row r="996" spans="16:16" x14ac:dyDescent="0.25">
      <c r="P996" s="30" t="str">
        <f t="shared" si="27"/>
        <v/>
      </c>
    </row>
    <row r="997" spans="16:16" x14ac:dyDescent="0.25">
      <c r="P997" s="30" t="str">
        <f t="shared" si="27"/>
        <v/>
      </c>
    </row>
    <row r="998" spans="16:16" x14ac:dyDescent="0.25">
      <c r="P998" s="30" t="str">
        <f t="shared" si="27"/>
        <v/>
      </c>
    </row>
    <row r="999" spans="16:16" x14ac:dyDescent="0.25">
      <c r="P999" s="30" t="str">
        <f t="shared" si="27"/>
        <v/>
      </c>
    </row>
    <row r="1000" spans="16:16" x14ac:dyDescent="0.25">
      <c r="P1000" s="30" t="str">
        <f t="shared" si="27"/>
        <v/>
      </c>
    </row>
    <row r="1001" spans="16:16" x14ac:dyDescent="0.25">
      <c r="P1001" s="30" t="str">
        <f t="shared" si="27"/>
        <v/>
      </c>
    </row>
    <row r="1002" spans="16:16" x14ac:dyDescent="0.25">
      <c r="P1002" s="30" t="str">
        <f t="shared" si="27"/>
        <v/>
      </c>
    </row>
    <row r="1003" spans="16:16" x14ac:dyDescent="0.25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44" priority="1" operator="equal">
      <formula>"OK"</formula>
    </cfRule>
    <cfRule type="cellIs" dxfId="43" priority="2" operator="equal">
      <formula>"OK-BIAS"</formula>
    </cfRule>
    <cfRule type="cellIs" dxfId="42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N11"/>
  <sheetViews>
    <sheetView workbookViewId="0"/>
  </sheetViews>
  <sheetFormatPr defaultRowHeight="15" x14ac:dyDescent="0.25"/>
  <cols>
    <col min="1" max="1" width="12.28515625" customWidth="1"/>
    <col min="2" max="2" width="12.7109375" customWidth="1"/>
    <col min="3" max="3" width="24.7109375" customWidth="1"/>
    <col min="4" max="4" width="30.7109375" customWidth="1"/>
    <col min="5" max="5" width="12.7109375" customWidth="1"/>
    <col min="6" max="6" width="14.140625" customWidth="1"/>
    <col min="7" max="7" width="46.7109375" customWidth="1"/>
    <col min="8" max="8" width="34.7109375" customWidth="1"/>
    <col min="9" max="9" width="22.7109375" customWidth="1"/>
    <col min="10" max="16" width="8.7109375" customWidth="1"/>
  </cols>
  <sheetData>
    <row r="1" spans="1:14" ht="17.25" x14ac:dyDescent="0.3">
      <c r="A1" s="178" t="s">
        <v>1155</v>
      </c>
      <c r="B1" t="str">
        <f>IF(AND(NOT(ISNUMBER(Painel!$V$10)),NOT(ISNUMBER(Painel!$V$11))),"SEM DADOS",MIN(IF(ISNUMBER(Painel!$V$10),Painel!$V$10,9E+99),IF(ISNUMBER(Painel!$V$11),Painel!$V$11,9E+99)))</f>
        <v>SEM DADOS</v>
      </c>
      <c r="C1" s="130" t="s">
        <v>1156</v>
      </c>
      <c r="D1" t="str">
        <f>mPlanoQC.RegrasImplementadas()</f>
        <v>1_3s / 2_2s / R_4s / 4_1s / 8x</v>
      </c>
    </row>
    <row r="2" spans="1:14" x14ac:dyDescent="0.25">
      <c r="A2" s="140" t="s">
        <v>1161</v>
      </c>
      <c r="B2">
        <f>IF(NOT(ISNUMBER($B$1)),0,SUMPRODUCT(($A$4:$A$8&lt;=$B$1)*($B$4:$B$8&gt;$B$1)*ROW($A$4:$A$8))-3)</f>
        <v>0</v>
      </c>
      <c r="C2" s="130" t="s">
        <v>1164</v>
      </c>
      <c r="D2" t="str">
        <f>IF(NOT(ISNUMBER($B$1)),"",IF(AND(ISNUMBER(Painel!$V$10),OR(NOT(ISNUMBER(Painel!$V$11)),Painel!$V$10&lt;=Painel!$V$11)),"nível 1","nível 2"))</f>
        <v/>
      </c>
      <c r="J2" s="130" t="s">
        <v>1160</v>
      </c>
    </row>
    <row r="3" spans="1:14" ht="31.9" customHeight="1" x14ac:dyDescent="0.25">
      <c r="A3" s="180" t="s">
        <v>1167</v>
      </c>
      <c r="B3" s="132" t="s">
        <v>1168</v>
      </c>
      <c r="C3" s="132" t="s">
        <v>1107</v>
      </c>
      <c r="D3" s="132" t="s">
        <v>1108</v>
      </c>
      <c r="E3" s="132" t="s">
        <v>1109</v>
      </c>
      <c r="F3" s="132" t="s">
        <v>1110</v>
      </c>
      <c r="G3" s="132" t="s">
        <v>1111</v>
      </c>
      <c r="H3" s="132" t="s">
        <v>1112</v>
      </c>
      <c r="I3" s="132" t="s">
        <v>1157</v>
      </c>
      <c r="J3" s="132" t="s">
        <v>222</v>
      </c>
      <c r="K3" s="132" t="s">
        <v>223</v>
      </c>
      <c r="L3" s="132" t="s">
        <v>224</v>
      </c>
      <c r="M3" s="132" t="s">
        <v>225</v>
      </c>
      <c r="N3" s="132" t="s">
        <v>226</v>
      </c>
    </row>
    <row r="4" spans="1:14" x14ac:dyDescent="0.25">
      <c r="A4">
        <v>6</v>
      </c>
      <c r="B4">
        <v>999</v>
      </c>
      <c r="C4" t="s">
        <v>419</v>
      </c>
      <c r="D4" t="s">
        <v>1113</v>
      </c>
      <c r="E4">
        <v>2</v>
      </c>
      <c r="F4">
        <v>1000</v>
      </c>
      <c r="G4" t="s">
        <v>1114</v>
      </c>
      <c r="H4" t="s">
        <v>1115</v>
      </c>
      <c r="I4" t="s">
        <v>1158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IF(ISNUMBER(SEARCH("8x",IF($D4="",$D$1,$D4))),1,0)</f>
        <v>0</v>
      </c>
    </row>
    <row r="5" spans="1:14" x14ac:dyDescent="0.25">
      <c r="A5">
        <v>5</v>
      </c>
      <c r="B5">
        <v>6</v>
      </c>
      <c r="C5" t="s">
        <v>420</v>
      </c>
      <c r="D5" t="s">
        <v>1116</v>
      </c>
      <c r="E5">
        <v>2</v>
      </c>
      <c r="F5">
        <v>450</v>
      </c>
      <c r="G5" t="s">
        <v>1117</v>
      </c>
      <c r="H5" t="s">
        <v>1115</v>
      </c>
      <c r="I5" t="s">
        <v>1158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IF(ISNUMBER(SEARCH("8x",IF($D5="",$D$1,$D5))),1,0)</f>
        <v>0</v>
      </c>
    </row>
    <row r="6" spans="1:14" x14ac:dyDescent="0.25">
      <c r="A6">
        <v>4</v>
      </c>
      <c r="B6">
        <v>5</v>
      </c>
      <c r="C6" t="s">
        <v>421</v>
      </c>
      <c r="D6" t="s">
        <v>1118</v>
      </c>
      <c r="E6">
        <v>4</v>
      </c>
      <c r="F6">
        <v>200</v>
      </c>
      <c r="G6" t="s">
        <v>1119</v>
      </c>
      <c r="H6" t="s">
        <v>1115</v>
      </c>
      <c r="I6" t="s">
        <v>1158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IF(ISNUMBER(SEARCH("8x",IF($D6="",$D$1,$D6))),1,0)</f>
        <v>0</v>
      </c>
    </row>
    <row r="7" spans="1:14" x14ac:dyDescent="0.25">
      <c r="A7">
        <v>3</v>
      </c>
      <c r="B7">
        <v>4</v>
      </c>
      <c r="C7" t="s">
        <v>422</v>
      </c>
      <c r="D7" t="s">
        <v>1151</v>
      </c>
      <c r="E7">
        <v>6</v>
      </c>
      <c r="F7">
        <v>45</v>
      </c>
      <c r="G7" t="s">
        <v>1120</v>
      </c>
      <c r="H7" t="s">
        <v>1121</v>
      </c>
      <c r="I7" t="s">
        <v>1158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IF(ISNUMBER(SEARCH("8x",IF($D7="",$D$1,$D7))),1,0)</f>
        <v>1</v>
      </c>
    </row>
    <row r="8" spans="1:14" x14ac:dyDescent="0.25">
      <c r="A8">
        <v>-999</v>
      </c>
      <c r="B8">
        <v>3</v>
      </c>
      <c r="C8" t="s">
        <v>1122</v>
      </c>
      <c r="D8" t="s">
        <v>1151</v>
      </c>
      <c r="G8" t="s">
        <v>1123</v>
      </c>
      <c r="H8" t="s">
        <v>1124</v>
      </c>
      <c r="I8" t="s">
        <v>1159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IF(ISNUMBER(SEARCH("8x",IF($D8="",$D$1,$D8))),1,0)</f>
        <v>1</v>
      </c>
    </row>
    <row r="9" spans="1:14" x14ac:dyDescent="0.25">
      <c r="J9" s="130" t="s">
        <v>1162</v>
      </c>
    </row>
    <row r="10" spans="1:14" x14ac:dyDescent="0.25">
      <c r="A10" s="140" t="s">
        <v>1125</v>
      </c>
      <c r="J10" s="131">
        <f>IF(OR(NOT(ISNUMBER($B$1)),$B$2&lt;1),0,INDEX(J$4:J$8,$B$2))</f>
        <v>0</v>
      </c>
      <c r="K10" s="131">
        <f>IF(OR(NOT(ISNUMBER($B$1)),$B$2&lt;1),0,INDEX(K$4:K$8,$B$2))</f>
        <v>0</v>
      </c>
      <c r="L10" s="131">
        <f>IF(OR(NOT(ISNUMBER($B$1)),$B$2&lt;1),0,INDEX(L$4:L$8,$B$2))</f>
        <v>0</v>
      </c>
      <c r="M10" s="131">
        <f>IF(OR(NOT(ISNUMBER($B$1)),$B$2&lt;1),0,INDEX(M$4:M$8,$B$2))</f>
        <v>0</v>
      </c>
      <c r="N10" s="131">
        <f>IF(OR(NOT(ISNUMBER($B$1)),$B$2&lt;1),0,INDEX(N$4:N$8,$B$2))</f>
        <v>0</v>
      </c>
    </row>
    <row r="11" spans="1:14" x14ac:dyDescent="0.25">
      <c r="A11" s="140" t="s">
        <v>1126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6.85546875" customWidth="1"/>
    <col min="3" max="3" width="8.7109375" customWidth="1"/>
    <col min="4" max="4" width="27.7109375" customWidth="1"/>
    <col min="5" max="5" width="11.7109375" customWidth="1"/>
    <col min="6" max="6" width="14.7109375" customWidth="1"/>
    <col min="7" max="7" width="18.7109375" customWidth="1"/>
    <col min="8" max="8" width="11.7109375" customWidth="1"/>
    <col min="9" max="9" width="9.7109375" customWidth="1"/>
    <col min="10" max="10" width="14.7109375" customWidth="1"/>
    <col min="11" max="11" width="15.5703125" customWidth="1"/>
    <col min="12" max="12" width="15.7109375" customWidth="1"/>
    <col min="13" max="13" width="16.140625" customWidth="1"/>
    <col min="14" max="14" width="17.7109375" customWidth="1"/>
    <col min="15" max="16" width="12.7109375" customWidth="1"/>
    <col min="17" max="17" width="13.7109375" customWidth="1"/>
    <col min="18" max="18" width="48.7109375" customWidth="1"/>
    <col min="19" max="19" width="14.85546875" hidden="1" customWidth="1"/>
    <col min="20" max="20" width="15.42578125" hidden="1" customWidth="1"/>
    <col min="21" max="21" width="15.28515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8.15" customHeight="1" x14ac:dyDescent="0.25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25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25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25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25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25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25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25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25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25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25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25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25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25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25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25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25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25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25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25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25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25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25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25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25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25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25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25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25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25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25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25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25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25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25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25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25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25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25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25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25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25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25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25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25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25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25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25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25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25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25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25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25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25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25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25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25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25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25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25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25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25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25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25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25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25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25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25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25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25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25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25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25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25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25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25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25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25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25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25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25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25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25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25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25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25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25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25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25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25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25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25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25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25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25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25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25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25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25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25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25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25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25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25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25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25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25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25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25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25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25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25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25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25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25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25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25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25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25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25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25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25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25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25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25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25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25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25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25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25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25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25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25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25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25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25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25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25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25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25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25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25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25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25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25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25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25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25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25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25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25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25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25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25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25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25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25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25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25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25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25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25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25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25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25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25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25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25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25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25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25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25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25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25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25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25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25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25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25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25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25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25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25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25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25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25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25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25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25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25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25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25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25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25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25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25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25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25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25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25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25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25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25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25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25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25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25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25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25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25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25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25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25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25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25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25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25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25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25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25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25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25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25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25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25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25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25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25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25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25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25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25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25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25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25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25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25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25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25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25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25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25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25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25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25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25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25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25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25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25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25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25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25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25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25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25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25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25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25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25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25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25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25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25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25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25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25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25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25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25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25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25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25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25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25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25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25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25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25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25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25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25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25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25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25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25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25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25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25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25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25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25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25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25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25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25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25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25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25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25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25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25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25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25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25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25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25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25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25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25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25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25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25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25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25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25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25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25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25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25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25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25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25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25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25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25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25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25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25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25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25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25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25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25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25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25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25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25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25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25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25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25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25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25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25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25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25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25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25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25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25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25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25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25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25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25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25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25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25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25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25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25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25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25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25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25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25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25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25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25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25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25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25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25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25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25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25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25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25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25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25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25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25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25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25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25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25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25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25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25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25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25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25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25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25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25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25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25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25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25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25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25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25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25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25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25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25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25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25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25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25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25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25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25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25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25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25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25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25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25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25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25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25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25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25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25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25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25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25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25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25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25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25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25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25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25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25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25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25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25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25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25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25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25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25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25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25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25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25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25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25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25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25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25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25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25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25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25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25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25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25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25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25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25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25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25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25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25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25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25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25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25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25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25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25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25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25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25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25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25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25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25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25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25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25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25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25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25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25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25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25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25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25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25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25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25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25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25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25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25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25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25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25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25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25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25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25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25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25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25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25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25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25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25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25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25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25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25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25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25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25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25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25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25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25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25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25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25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25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25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25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25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25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25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25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25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25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25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25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25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25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25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25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25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25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25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25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25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25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25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25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25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25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25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25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25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25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25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25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25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25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25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25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25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25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25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25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25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25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25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25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25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25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25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25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25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25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25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25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25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25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25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25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25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25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25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25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25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25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25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25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25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25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25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25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25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25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25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25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25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25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25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25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25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25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25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25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25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25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25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25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25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25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25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25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25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25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25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25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25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25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25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25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25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25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25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25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25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25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25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25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25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25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25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25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25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25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25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25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25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25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25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25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25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25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25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25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25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25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25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25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25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25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25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25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25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25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25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25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25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25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25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25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25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25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25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25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25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25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25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25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25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25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25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25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25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25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25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25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25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25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25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25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25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25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25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25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25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25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25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25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25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25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25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25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25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25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25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25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25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25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25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25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25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25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25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25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25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25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25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25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25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25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25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25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25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25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25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25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25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25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25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25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25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25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25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25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25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25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25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25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25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25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25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25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25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25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25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25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25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25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25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25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25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25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25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25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25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25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25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25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25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25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25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25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25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25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25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25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25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25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25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25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25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25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25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25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25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25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25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25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25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25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25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25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25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25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25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25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25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25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25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25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25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25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25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25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25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25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25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25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25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25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25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25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25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25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25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25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25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25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25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25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25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25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25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25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25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25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25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25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25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25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25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25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25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25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25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25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25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25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25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25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25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25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25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25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25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25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25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25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25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25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25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25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25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25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25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25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25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25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25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25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25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25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25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25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25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25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25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25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25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25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25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25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25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25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25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25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25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25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25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25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25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25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25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25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25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25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25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25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25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25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25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25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25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25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25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25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25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25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25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25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25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25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25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25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25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25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25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25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25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25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25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25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25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25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25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25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25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25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25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25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25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25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25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25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25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25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25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25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25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25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25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25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25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25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25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25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25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25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25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25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25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25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25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25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25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25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25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25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25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25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25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25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25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25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25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25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25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25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25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25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25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25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25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25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25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25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25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25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25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25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25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25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25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25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25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25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25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25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25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25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25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25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25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25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25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25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25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25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25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25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25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25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25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25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25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25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25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25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25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25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25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25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25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25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25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25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25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25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25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25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25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25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25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25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25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25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25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25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25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25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25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25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25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25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25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25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25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25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25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25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25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25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25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25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25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25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25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25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25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25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25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25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25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25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25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25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25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25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25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25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25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25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25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25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25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25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25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25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25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25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25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25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25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25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25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25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25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25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25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25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25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25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25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25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25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25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25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25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25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25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25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25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25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25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25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25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25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25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25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25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25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25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25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25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25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25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25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25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25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25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25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25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25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25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25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25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25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25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25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25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25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25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25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25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25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25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25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25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25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25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25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25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25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25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25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25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25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25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25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25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25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25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25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25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25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25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25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25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25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25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25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25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25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25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25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25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25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25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25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25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25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25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25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25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25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25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25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25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25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25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25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25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25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25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25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25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25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25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25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25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25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25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25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25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25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25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25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25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25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25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25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25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25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25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25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25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25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25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25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25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25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25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25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25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25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25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25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25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25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25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25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25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25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25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25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25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25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25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25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25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25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25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25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25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25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25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25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25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25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25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25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25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25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25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25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25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25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25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25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25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25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25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25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25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25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25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25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25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25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25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25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25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25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25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25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25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25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25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25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25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25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25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25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25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25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25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25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25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25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25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25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25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25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25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25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25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25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25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25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25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25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25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25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25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25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25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25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25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25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25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25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25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25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25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25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25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25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25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25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25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25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25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25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25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25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25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25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25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25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25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25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25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25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25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25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25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25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25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25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25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25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25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25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25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25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25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25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25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25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25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25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25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25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25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25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25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25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25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25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25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25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25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25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25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25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25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25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25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25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25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25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25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25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25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25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25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25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25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25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25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25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25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25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25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25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25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25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25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25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25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25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25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25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25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25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25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25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25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25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25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25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25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25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25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25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25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25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25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25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25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25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25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25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25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25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25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25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25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25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25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25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25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25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25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25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25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25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25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25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25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25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25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25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25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25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25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25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25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25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25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25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25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25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25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25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25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25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25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25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25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25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25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25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25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25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25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25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25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25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25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25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25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25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25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25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25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25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25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25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25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25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25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25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25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25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25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25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25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25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25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25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25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25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25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25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25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25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25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25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25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25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25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25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25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25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25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25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25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25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25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25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25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25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25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25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25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25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25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25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25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25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25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25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25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25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25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25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25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25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25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25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25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25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25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25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25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25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25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25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25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25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25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25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25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25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25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25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25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25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25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25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25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25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25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25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25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25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25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25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25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25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25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25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25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25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25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25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25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25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25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25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25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25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25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25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25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25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25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25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25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25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25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25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25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25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25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25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25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25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25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25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25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25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25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25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25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25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25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25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25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25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25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25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25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25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25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25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25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25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25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25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25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25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25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25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25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25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25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25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25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25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25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25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25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25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25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25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25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25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25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25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25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25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25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25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25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25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25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25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25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25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25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25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25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25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25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25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25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25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25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25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25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25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25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25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25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25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25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25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25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25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25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25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25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25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25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25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25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25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25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25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25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25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25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25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25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25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25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25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25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25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25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25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25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25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25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25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25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25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25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25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25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25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25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25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25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25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25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25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25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25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25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25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25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25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25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25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25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25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25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25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25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25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25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25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25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25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25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25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25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25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25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25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25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25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25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25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25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25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25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25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25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25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25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25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25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25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25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25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25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25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25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25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25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25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25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25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25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25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25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25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25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25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25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25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25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25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25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25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25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25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25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25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25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25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25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25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25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25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25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25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25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25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25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25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25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25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25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25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25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25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25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25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25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25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25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25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25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25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25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25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25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25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25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25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25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25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25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25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25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25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25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25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25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25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25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25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25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25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25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25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25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25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25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25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25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25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25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25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25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25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25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25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25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25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25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25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25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25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25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25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25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25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25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25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25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25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25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25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25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25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25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25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25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25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25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25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25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25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25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25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25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25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25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25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25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25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25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25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25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25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25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25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25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25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25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25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25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25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25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25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25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25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25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25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25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25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25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25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25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25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25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25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25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25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25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25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25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25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25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25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25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25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25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25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25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25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25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25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25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25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25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25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25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25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25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25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25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25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25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25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25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25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25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25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25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25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25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25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25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25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25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25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25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25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25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25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25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25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25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25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25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25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25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25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25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25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25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25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25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25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25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25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25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25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25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25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25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25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25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25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25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25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25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25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25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25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25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25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25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25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25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25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25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25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25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25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25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25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25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25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25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25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25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25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25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25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25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25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25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25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25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25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25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25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25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25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25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25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25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25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25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25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25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25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25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25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25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25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25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25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25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25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25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25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25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25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25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25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25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25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25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25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25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25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25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25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25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25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25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25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25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25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25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25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25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25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25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25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25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25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25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25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25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25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25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25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25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25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25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25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25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25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25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25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25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25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25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25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25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25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25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25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25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25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25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25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25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25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25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25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25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25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25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25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25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25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25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25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25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25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25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25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25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25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25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25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25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25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25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25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25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25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25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25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25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25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25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25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25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25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25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25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25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25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25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25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25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25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25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25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25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25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25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25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25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25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25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25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25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25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25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25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25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25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25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25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25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25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25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25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25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25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25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25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25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25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25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25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25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25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25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25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25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25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25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25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25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25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25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25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25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25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25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25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25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25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25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25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25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25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25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25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25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25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25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25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25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25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25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25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25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25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25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25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25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25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25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25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25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25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25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25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25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25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25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25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25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25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25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25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25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25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25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25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25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25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25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25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25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25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25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25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25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25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25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25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25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25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25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25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25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25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25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25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25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25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25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25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25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25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25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25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25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25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25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25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25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25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25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25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25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25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25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25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25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25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25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25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25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25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25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25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25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25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25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25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25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25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25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25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25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25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25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25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25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25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25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25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25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25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25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25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25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25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25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25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25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25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25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25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25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25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25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25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25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25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25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25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25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25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25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25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25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25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25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25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25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25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25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25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25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25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25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25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25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25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25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25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25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25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25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25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25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25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25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25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25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25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25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25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25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25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25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25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25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25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25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25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25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25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25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25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25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25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25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25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25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25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25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25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25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25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25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25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25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25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25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25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25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25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25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25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25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25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25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25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25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25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25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25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25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25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25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25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25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25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25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25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25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25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25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25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25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25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25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25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25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25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25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25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25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25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25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25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25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25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25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25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25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25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25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25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25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25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25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25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25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25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25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25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25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25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25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25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25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25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25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25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25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25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25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25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25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25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25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25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25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25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25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25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25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25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25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25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25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25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25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25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25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25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25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25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25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25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25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25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25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25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25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25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25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25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25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25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25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25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25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25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25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25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25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25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25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25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25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25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25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25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25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25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25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25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25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25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25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25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25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25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25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25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25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25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25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25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25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25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25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25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25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25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25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25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25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25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25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25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25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25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25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25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25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25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25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25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25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25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25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25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25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25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25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25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25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25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25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25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25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25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25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25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25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25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25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25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25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25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25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25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25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25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25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25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25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25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25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25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25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25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25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25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25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25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25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25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25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25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25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25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25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25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25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25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25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25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25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25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25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25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25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25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25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25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25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25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25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25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25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25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25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25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25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25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25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25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25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25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25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25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25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25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25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25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25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25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25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25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25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25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25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25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25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25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25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25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25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25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25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25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25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25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25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25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25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25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25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25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25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25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25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25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25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25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25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25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25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25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25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25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25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25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25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25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25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25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25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25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25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25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25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25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25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25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25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25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25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25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25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25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25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25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25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25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25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25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25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25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25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25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25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25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25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25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25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25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25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25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25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25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25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25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25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25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25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25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25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25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25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25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25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25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25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25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25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25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25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25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25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25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25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25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25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25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25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25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25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25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25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25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25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25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25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25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25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25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25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25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25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25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25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25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25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25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25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25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25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25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25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25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25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25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25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25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25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25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25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25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25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25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25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25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25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25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25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25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25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25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25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25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25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25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25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25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25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25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25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25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25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25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25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25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25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25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25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25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25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25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25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25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25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25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25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25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25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25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25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25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25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25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25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25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25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25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25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25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25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25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25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25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25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25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25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25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25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25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25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25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25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25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25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25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25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25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25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25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25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25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25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25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25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25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25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25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25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25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25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25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25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25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25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25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25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25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25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25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25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25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25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25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25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25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25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25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25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25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25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25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25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25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25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25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25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25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25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25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25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25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25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25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25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25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25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25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25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25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25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25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25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25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25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25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25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25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25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25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25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25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25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25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25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25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25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25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25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25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25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25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25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25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25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25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25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25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25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25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25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25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25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25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25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25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25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25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25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25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25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25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25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25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25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25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25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25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25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25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25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25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25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25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25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25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25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25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25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25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25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25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25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25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25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25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25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25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25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25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25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25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25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25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25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25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25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25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25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25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25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25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25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25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25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25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25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25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25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25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25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25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25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25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25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25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25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25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25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25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25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25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25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25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25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25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25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25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25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25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25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25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25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25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25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25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25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25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25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25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25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25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25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25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25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25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25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25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25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25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25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25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25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25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25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25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25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25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25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25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25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25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25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25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25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25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25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25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25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25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25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25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25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25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25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25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25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25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25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25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25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25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25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25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25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25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25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25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25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25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25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25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25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25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25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25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25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25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25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25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25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25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25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25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25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25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25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25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25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25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25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25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25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25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25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25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25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25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25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25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25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25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25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25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25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25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25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25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25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25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25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25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25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25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25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25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25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25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25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25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25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25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25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25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25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25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25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25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25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25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25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25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25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25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25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25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25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25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25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25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25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25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25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25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25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25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25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25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25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25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25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25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40" priority="1" stopIfTrue="1">
      <formula>mEQA.PadronizarStatus($L2)="NAO ACEITO"</formula>
    </cfRule>
    <cfRule type="expression" dxfId="39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29" t="s">
        <v>1078</v>
      </c>
    </row>
    <row r="2" spans="1:10" x14ac:dyDescent="0.25">
      <c r="A2" s="130" t="s">
        <v>1079</v>
      </c>
    </row>
    <row r="4" spans="1:10" ht="30" customHeight="1" x14ac:dyDescent="0.25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25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25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25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25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25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25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25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25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25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25">
      <c r="I15" s="132" t="s">
        <v>1085</v>
      </c>
      <c r="J15" s="132" t="s">
        <v>1086</v>
      </c>
    </row>
    <row r="16" spans="1:10" x14ac:dyDescent="0.25">
      <c r="I16" t="s">
        <v>1087</v>
      </c>
      <c r="J16">
        <f>COUNT(EQA.CAP_Dados!$T$2:$T$5000)</f>
        <v>6</v>
      </c>
    </row>
    <row r="17" spans="1:10" x14ac:dyDescent="0.25">
      <c r="I17" t="s">
        <v>1088</v>
      </c>
      <c r="J17">
        <f>COUNT(EQA.CAP_Dados!$U$2:$U$5000)</f>
        <v>37</v>
      </c>
    </row>
    <row r="18" spans="1:10" x14ac:dyDescent="0.25">
      <c r="I18" t="s">
        <v>1082</v>
      </c>
      <c r="J18">
        <f>COUNTA(EQA.CAP_Dados!$B$2:$B$5000)</f>
        <v>545</v>
      </c>
    </row>
    <row r="19" spans="1:10" x14ac:dyDescent="0.25">
      <c r="I19" t="s">
        <v>506</v>
      </c>
      <c r="J19">
        <f>COUNTIF(EQA.CAP_Dados!$W$2:$W$5000,"NAO ACEITO")</f>
        <v>15</v>
      </c>
    </row>
    <row r="20" spans="1:10" x14ac:dyDescent="0.25">
      <c r="I20" t="s">
        <v>1089</v>
      </c>
      <c r="J20">
        <f>SUM(EQA.CAP_Dados!$X$2:$X$5000)</f>
        <v>7</v>
      </c>
    </row>
    <row r="21" spans="1:10" x14ac:dyDescent="0.25">
      <c r="I21" t="s">
        <v>1090</v>
      </c>
      <c r="J21">
        <f>COUNTIF(EQA.CAP_Dados!$W$2:$W$5000,"NAO AVALIADO")</f>
        <v>0</v>
      </c>
    </row>
    <row r="22" spans="1:10" x14ac:dyDescent="0.25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25">
      <c r="I23" t="s">
        <v>1092</v>
      </c>
      <c r="J23">
        <f>SUMPRODUCT((EQA_Base!$A$2:$A$5001="CAP")*(EQA_Base!$T$2:$T$5001="NAO"))</f>
        <v>90</v>
      </c>
    </row>
    <row r="26" spans="1:10" ht="15.75" x14ac:dyDescent="0.25">
      <c r="A26" s="134" t="s">
        <v>1093</v>
      </c>
    </row>
    <row r="27" spans="1:10" ht="30" customHeight="1" x14ac:dyDescent="0.25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25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25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25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25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25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25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25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25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25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25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25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25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25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25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25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25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25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25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25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25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25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25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25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25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25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25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25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25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25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25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25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25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25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25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25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25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25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25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25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25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25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25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25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25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25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25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25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25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25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25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25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25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25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25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25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25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25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25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25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25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29" t="s">
        <v>1102</v>
      </c>
    </row>
    <row r="2" spans="1:18" x14ac:dyDescent="0.25">
      <c r="A2" s="130" t="s">
        <v>1103</v>
      </c>
    </row>
    <row r="3" spans="1:18" x14ac:dyDescent="0.25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25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25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25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25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25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25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25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25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25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25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25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25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25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25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25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25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25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25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25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25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25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25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25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25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25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25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25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25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25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25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25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25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25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25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25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25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25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25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25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25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25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25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25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25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25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25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25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25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25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25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25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25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25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25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25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25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25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25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25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25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25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25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25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25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25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25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25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25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25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25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25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25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25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25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25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25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25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25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25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25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25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25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25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25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25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25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25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25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25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25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25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25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25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25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25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25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25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25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25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25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25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25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25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25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25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25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25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25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25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25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25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25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25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25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25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25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25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25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25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25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25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25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25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25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25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25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25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25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25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25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25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25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25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25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25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25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25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25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25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25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25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25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25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25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25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25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25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25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25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25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25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25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25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25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25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25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25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25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25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25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25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25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25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25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25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25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25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25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25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25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25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25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25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25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25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25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25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25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25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25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25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25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25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25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25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25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25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25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25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25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25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25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25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25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25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25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25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25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25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25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25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25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25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25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25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25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25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6.85546875" customWidth="1"/>
    <col min="3" max="3" width="8.7109375" customWidth="1"/>
    <col min="4" max="4" width="27.7109375" customWidth="1"/>
    <col min="5" max="5" width="11.7109375" customWidth="1"/>
    <col min="6" max="6" width="14.7109375" customWidth="1"/>
    <col min="7" max="7" width="18.7109375" customWidth="1"/>
    <col min="8" max="8" width="11.7109375" customWidth="1"/>
    <col min="9" max="9" width="9.7109375" customWidth="1"/>
    <col min="10" max="10" width="14.7109375" customWidth="1"/>
    <col min="11" max="11" width="15.5703125" customWidth="1"/>
    <col min="12" max="12" width="15.7109375" customWidth="1"/>
    <col min="13" max="13" width="16.140625" customWidth="1"/>
    <col min="14" max="14" width="17.7109375" customWidth="1"/>
    <col min="15" max="16" width="12.7109375" customWidth="1"/>
    <col min="17" max="17" width="13.7109375" customWidth="1"/>
    <col min="18" max="18" width="48.7109375" customWidth="1"/>
    <col min="19" max="19" width="14.85546875" hidden="1" customWidth="1"/>
    <col min="20" max="20" width="15.42578125" hidden="1" customWidth="1"/>
    <col min="21" max="21" width="15.28515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8.15" customHeight="1" x14ac:dyDescent="0.25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25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25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25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25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25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25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25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25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25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25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25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25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25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25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25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25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25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25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25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25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25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25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25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25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25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25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25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25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25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25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25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25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25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25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25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25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25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25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25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25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25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25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25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25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25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25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25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25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25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25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25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25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25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25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25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25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25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25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25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25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25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25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25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25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25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25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25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25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25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25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25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25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25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25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25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25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25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25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25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25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25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25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25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25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25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25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25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25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25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25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25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25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25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25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25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25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25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25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25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25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25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25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25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25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25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25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25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25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25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25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25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25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25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25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25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25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25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25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25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25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25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25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25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25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25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25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25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25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25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25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25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25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25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25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25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25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25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25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25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25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25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25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25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25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25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25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25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25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25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25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25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25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25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25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25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25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25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25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25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25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25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25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25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25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25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25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25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25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25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25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25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25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25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25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25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25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25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25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25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25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25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25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25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25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25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25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25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25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25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25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25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25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25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25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25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25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25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25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25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25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25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25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25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25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25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25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25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25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25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25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25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25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25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25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25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25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25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25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25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25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25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25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25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25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25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25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25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25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25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25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25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25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25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25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25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25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25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25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25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25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25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25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25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25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25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25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25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25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25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25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25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25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25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25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25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25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25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25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25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25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25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25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25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25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25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25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25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25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25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25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25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25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25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25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25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25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25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25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25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25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25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25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25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25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25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25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25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25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25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25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25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25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25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25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25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25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25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25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25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25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25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25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25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25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25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25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25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25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25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25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25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25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25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25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25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25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25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25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25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25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25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25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25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25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25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25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25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25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25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25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25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25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25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25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25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25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25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25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25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25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25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25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25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25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25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25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25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25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25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25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25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25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25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25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25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25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25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25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25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25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25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25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25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25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25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25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25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25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25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25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25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25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25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25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25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25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25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25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25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25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25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25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25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25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25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25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25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25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25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25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25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25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25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25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25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25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25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25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25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25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25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25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25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25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25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25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25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25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25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25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25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25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25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25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25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25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25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25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25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25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25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25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25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25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25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25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25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25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25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25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25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25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25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25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25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25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25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25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25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25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25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25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25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25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25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25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25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25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25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25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25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25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25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25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25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25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25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25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25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25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25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25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25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25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25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25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25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25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25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25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25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25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25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25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25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25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25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25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25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25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25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25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25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25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25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25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25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25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25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25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25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25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25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25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25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25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25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25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25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25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25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25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25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25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25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25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25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25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25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25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25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25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25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25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25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25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25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25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25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25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25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25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25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25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25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25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25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25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25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25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25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25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25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25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25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25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25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25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25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25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25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25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25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25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25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25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25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25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25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25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25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25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25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25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25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25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25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25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25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25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25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25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25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25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25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25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25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25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25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25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25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25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25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25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25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25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25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25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25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25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25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25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25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25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25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25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25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25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25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25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25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25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25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25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25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25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25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25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25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25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25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25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25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25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25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25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25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25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25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25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25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25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25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25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25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25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25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25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25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25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25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25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25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25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25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25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25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25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25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25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25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25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25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25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25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25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25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25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25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25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25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25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25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25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25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25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25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25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25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25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25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25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25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25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25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25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25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25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25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25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25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25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25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25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25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25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25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25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25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25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25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25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25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25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25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25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25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25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25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25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25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25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25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25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25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25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25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25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25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25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25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25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25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25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25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25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25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25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25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25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25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25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25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25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25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25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25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25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25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25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25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25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25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25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25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25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25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25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25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25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25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25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25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25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25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25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25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25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25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25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25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25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25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25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25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25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25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25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25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25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25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25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25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25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25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25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25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25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25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25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25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25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25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25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25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25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25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25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25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25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25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25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25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25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25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25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25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25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25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25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25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25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25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25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25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25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25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25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25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25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25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25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25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25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25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25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25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25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25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25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25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25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25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25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25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25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25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25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25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25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25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25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25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25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25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25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25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25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25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25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25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25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25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25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25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25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25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25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25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25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25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25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25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25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25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25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25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25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25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25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25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25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25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25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25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25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25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25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25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25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25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25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25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25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25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25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25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25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25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25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25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25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25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25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25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25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25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25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25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25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25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25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25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25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25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25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25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25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25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25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25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25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25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25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25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25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25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25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25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25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25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25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25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25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25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25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25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25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25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25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25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25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25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25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25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25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25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25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25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25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25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25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25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25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25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25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25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25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25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25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25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25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25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25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25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25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25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25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25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25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25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25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25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25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25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25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25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25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25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25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25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25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25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25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25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25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25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25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25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25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25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25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25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25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25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25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25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25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25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25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25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25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25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25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25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25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25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25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25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25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25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25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25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25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25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25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25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25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25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25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25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25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25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25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25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25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25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25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25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25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25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25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25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25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25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25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25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25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25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25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25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25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25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25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25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25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25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25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25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25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25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25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25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25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25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25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25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25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25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25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25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25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25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25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25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25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25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25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25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25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25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25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25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25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25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25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25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25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25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25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25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25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25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25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25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25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25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25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25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25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25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25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25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25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25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25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25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25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25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25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25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25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25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25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25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25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25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25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25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25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25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25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25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25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25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25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25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25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25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25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25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25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25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25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25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25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25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25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25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25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25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25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25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25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25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25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25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25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25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25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25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25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25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25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25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25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25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25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25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25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25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25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25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25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25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25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25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25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25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25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25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25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25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25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25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25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25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25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25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25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25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25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25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25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25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25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25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25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25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25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25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25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25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25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25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25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25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25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25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25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25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25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25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25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25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25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25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25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25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25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25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25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25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25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25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25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25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25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25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25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25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25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25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25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25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25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25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25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25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25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25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25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25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25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25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25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25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25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25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25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25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25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25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25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25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25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25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25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25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25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25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25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25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25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25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25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25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25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25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25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25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25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25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25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25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25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25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25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25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25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25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25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25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25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25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25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25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25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25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25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25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25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25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25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25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25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25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25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25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25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25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25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25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25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25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25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25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25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25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25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25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25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25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25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25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25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25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25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25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25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25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25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25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25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25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25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25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25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25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25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25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25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25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25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25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25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25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25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25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25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25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25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25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25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25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25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25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25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25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25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25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25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25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25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25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25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25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25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25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25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25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25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25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25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25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25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25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25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25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25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25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25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25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25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25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25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25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25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25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25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25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25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25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25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25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25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25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25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25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25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25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25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25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25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25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25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25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25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25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25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25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25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25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25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25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25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25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25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25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25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25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25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25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25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25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25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25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25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25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25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25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25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25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25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25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25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25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25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25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25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25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25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25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25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25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25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25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25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25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25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25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25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25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25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25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25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25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25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25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25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25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25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25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25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25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25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25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25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25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25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25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25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25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25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25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25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25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25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25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25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25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25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25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25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25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25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25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25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25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25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25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25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25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25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25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25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25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25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25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25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25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25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25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25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25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25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25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25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25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25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25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25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25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25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25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25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25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25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25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25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25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25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25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25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25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25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25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25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25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25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25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25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25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25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25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25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25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25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25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25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25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25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25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25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25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25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25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25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25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25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25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25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25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25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25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25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25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25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25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25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25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25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25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25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25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25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25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25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25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25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25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25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25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25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25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25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25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25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25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25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25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25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25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25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25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25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25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25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25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25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25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25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25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25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25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25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25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25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25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25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25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25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25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25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25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25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25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25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25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25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25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25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25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25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25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25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25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25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25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25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25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25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25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25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25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25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25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25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25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25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25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25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25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25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25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25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25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25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25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25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25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25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25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25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25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25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25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25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25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25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25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25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25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25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25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25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25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25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25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25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25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25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25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25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25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25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25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25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25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25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25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25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25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25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25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25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25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25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25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25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25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25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25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25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25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25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25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25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25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25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25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25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25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25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25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25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25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25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25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25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25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25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25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25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25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25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25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25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25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25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25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25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25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25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25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25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25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25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25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25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25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25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25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25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25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25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25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25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25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25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25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25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25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25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25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25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25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25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25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25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25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25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25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25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25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25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25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25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25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25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25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25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25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25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25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25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25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25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25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25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25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25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25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25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25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25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25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25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25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25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25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25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25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25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25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25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25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25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25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25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25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25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25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25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25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25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25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25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25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25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25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25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25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25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25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25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25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25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25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25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25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25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25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25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25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25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25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25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25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25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25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25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25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25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25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25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25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25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25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25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25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25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25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25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25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25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25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25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25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25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25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25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25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25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25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25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25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25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25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25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25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25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25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25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25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25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25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25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25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25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25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25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25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25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25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25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25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25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25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25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25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25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25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25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25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25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25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25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25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25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25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25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25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25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25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25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25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25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25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25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25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25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25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25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25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25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25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25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25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25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25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25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25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25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25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25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25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25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25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25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25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25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25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25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25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25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25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25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25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25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25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25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25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25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25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25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25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25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25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25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25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25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25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25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25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25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25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25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25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25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25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25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25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25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25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25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25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25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25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25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25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25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25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25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25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25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25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25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25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25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25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25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25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25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25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25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25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25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25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25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25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25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25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25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25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25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25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25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25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25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25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25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25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25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25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25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25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25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25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25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25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25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25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25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25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25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25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25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25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25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25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25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25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25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25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25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25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25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25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25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25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25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25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25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25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25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25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25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25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25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25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25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25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25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25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25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25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25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25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25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25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25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25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25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25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25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25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25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25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25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25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25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25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25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25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25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25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25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25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25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25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25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25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25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25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25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25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25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25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25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25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25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25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25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25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25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25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25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25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25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25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25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25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25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25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25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25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25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25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25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25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25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25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25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25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25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25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25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25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25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25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25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25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25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25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25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25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25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25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25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25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25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25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25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25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25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25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25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25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25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25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25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25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25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25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25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25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25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25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25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25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25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25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25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25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25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25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25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25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25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25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25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25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25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25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25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25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25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25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25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25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25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25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25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25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25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25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25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25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25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25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25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25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25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25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25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25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25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25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25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25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25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25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25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25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25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25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25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25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25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25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25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25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25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25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25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25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25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25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25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25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25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25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25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25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25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25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25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25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25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25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25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25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25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25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25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25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25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25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25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25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25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25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25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25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25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25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25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25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25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25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25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25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25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25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25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25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25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25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25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25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25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25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25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25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25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25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25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25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25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25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25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25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25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25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25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25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25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25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25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25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25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25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25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25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25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25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25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25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25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25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25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25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25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25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25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25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25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25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25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25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25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25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25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25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25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25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25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25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25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25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25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25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25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25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25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25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25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25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25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25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25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25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25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25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25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25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25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25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25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25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25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25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25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25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25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25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25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25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25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25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25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25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25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25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25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25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25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25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25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25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25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25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25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25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25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25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25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25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25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25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25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25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25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25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25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25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25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25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25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25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25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25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25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25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25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25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25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25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25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25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25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25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25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25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25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25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25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25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25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25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25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25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25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25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25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25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25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25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25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25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25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25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25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25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25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25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25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25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25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25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25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25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25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25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25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25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25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25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25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25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25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25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25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25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25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25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25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25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25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25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25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25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25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25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25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25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25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25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25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25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25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25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25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25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25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25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25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25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25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25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25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25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25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25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25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25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25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25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25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25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25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25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25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25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25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25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25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25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25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25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25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25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25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25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25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25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25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25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25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25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25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25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25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25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25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25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25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25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25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25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25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25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25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25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25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25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25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25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25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25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25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25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25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25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25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25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25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25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25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25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25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25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25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25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25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25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25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25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25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25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25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25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25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25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25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25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25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25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25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25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25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25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25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25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25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25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25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25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25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25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25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25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25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25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25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25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25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25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25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25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25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25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25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25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25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25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25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25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25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25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25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25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25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25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25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25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25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25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25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25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25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25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25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25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25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25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25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25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25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25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25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25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25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25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25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25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25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25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25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25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25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25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25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25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25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25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25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25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25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25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25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25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25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25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25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25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25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25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25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25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25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25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25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25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25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25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25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25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25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25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25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25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25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25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25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25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25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25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25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25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25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25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25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25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25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25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25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25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25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25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25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25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25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25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25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25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25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25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25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25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25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25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25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25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25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25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25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25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25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25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25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25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25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25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25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25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25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25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25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25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25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25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25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25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25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25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25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25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25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25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25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25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25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25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25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25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25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25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25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25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25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25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25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25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25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25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25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25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25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25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25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25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25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25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25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25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25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25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25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25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25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25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25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25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25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25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25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25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25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25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25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25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25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25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25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25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25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25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25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25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25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25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25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25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25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25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25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25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25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25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25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25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25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25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25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25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25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25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25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25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25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25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25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25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25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25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25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25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25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25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25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25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25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25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25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25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25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25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25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25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25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25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25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25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25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25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25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25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25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25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25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25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25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25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25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25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25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25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25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25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25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25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25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25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25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25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25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25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25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25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25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25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25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25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25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25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25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25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25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25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25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25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25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25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25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25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25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25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25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25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25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25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25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25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25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25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25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25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25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25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25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25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25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25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25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25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25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25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25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25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25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25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25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25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25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25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25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25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25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25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25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25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25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25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25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25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25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25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25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25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25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25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25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25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25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25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25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25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25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25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25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25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25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25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25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25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25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25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25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25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25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25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25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25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25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25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25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25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25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25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25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25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25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25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25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25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25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25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25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25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25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25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25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25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25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25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25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25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25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25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25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25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25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25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25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25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25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25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25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25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25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25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25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25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25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25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25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25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25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25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25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25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25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25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25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25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25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25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25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25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25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25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25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25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25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25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25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25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25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25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25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25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25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25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25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25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25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25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25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25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25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25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25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25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25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25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25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25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25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25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25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25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25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25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25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25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25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25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25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25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25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25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25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25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25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25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25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25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25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25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25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25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25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25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25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25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25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25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25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25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25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25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25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25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25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25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25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25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25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25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25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25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25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25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25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25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25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25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25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25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25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25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25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25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25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25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25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25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25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25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25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25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25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25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25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25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25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25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25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25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25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25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25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25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25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25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25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25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25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25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25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25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25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25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25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25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25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25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25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25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25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25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25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25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25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25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25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25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25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25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25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25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25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25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25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25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25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25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25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25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25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25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25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25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25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25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25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25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25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25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25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25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25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25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25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25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25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25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25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25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25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25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25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25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25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25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25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25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25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25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25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25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25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25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25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25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25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25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25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25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25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25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25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25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25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25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25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25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26" priority="1" stopIfTrue="1">
      <formula>mEQA.PadronizarStatus($L2)="NAO ACEITO"</formula>
    </cfRule>
    <cfRule type="expression" dxfId="25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29" t="s">
        <v>1095</v>
      </c>
    </row>
    <row r="2" spans="1:10" x14ac:dyDescent="0.25">
      <c r="A2" s="130" t="s">
        <v>1096</v>
      </c>
    </row>
    <row r="4" spans="1:10" ht="30" customHeight="1" x14ac:dyDescent="0.25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25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25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25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25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25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25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25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25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25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25">
      <c r="I15" s="132" t="s">
        <v>1085</v>
      </c>
      <c r="J15" s="132" t="s">
        <v>1086</v>
      </c>
    </row>
    <row r="16" spans="1:10" x14ac:dyDescent="0.25">
      <c r="I16" t="s">
        <v>1087</v>
      </c>
      <c r="J16">
        <f>COUNT(EQA.Controllab_Dados!$T$2:$T$5000)</f>
        <v>0</v>
      </c>
    </row>
    <row r="17" spans="1:10" x14ac:dyDescent="0.25">
      <c r="I17" t="s">
        <v>1088</v>
      </c>
      <c r="J17">
        <f>COUNT(EQA.Controllab_Dados!$U$2:$U$5000)</f>
        <v>0</v>
      </c>
    </row>
    <row r="18" spans="1:10" x14ac:dyDescent="0.25">
      <c r="I18" t="s">
        <v>1082</v>
      </c>
      <c r="J18">
        <f>COUNTA(EQA.Controllab_Dados!$B$2:$B$5000)</f>
        <v>0</v>
      </c>
    </row>
    <row r="19" spans="1:10" x14ac:dyDescent="0.25">
      <c r="I19" t="s">
        <v>1098</v>
      </c>
      <c r="J19">
        <f>COUNTIF(EQA.Controllab_Dados!$W$2:$W$5000,"NAO ACEITO")</f>
        <v>0</v>
      </c>
    </row>
    <row r="20" spans="1:10" x14ac:dyDescent="0.25">
      <c r="I20" t="s">
        <v>1100</v>
      </c>
      <c r="J20">
        <f>SUM(EQA.Controllab_Dados!$X$2:$X$5000)</f>
        <v>0</v>
      </c>
    </row>
    <row r="21" spans="1:10" x14ac:dyDescent="0.25">
      <c r="I21" t="s">
        <v>1090</v>
      </c>
      <c r="J21">
        <f>COUNTIF(EQA.Controllab_Dados!$W$2:$W$5000,"NAO AVALIADO")</f>
        <v>0</v>
      </c>
    </row>
    <row r="22" spans="1:10" x14ac:dyDescent="0.25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25">
      <c r="I23" t="s">
        <v>1092</v>
      </c>
      <c r="J23">
        <f>SUMPRODUCT((EQA_Base!$A$2:$A$5001="Controllab")*(EQA_Base!$T$2:$T$5001="NAO"))</f>
        <v>0</v>
      </c>
    </row>
    <row r="26" spans="1:10" ht="15.75" x14ac:dyDescent="0.25">
      <c r="A26" s="134" t="s">
        <v>1101</v>
      </c>
    </row>
    <row r="27" spans="1:10" ht="30" customHeight="1" x14ac:dyDescent="0.25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25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25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25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25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25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25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25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25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25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25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25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25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25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25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25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25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25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25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25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25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25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25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25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25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25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25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25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25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25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25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25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25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25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25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25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25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25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25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25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25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25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25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25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25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25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25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25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25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25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25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25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25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25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25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25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25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25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25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25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25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29" t="s">
        <v>1104</v>
      </c>
    </row>
    <row r="2" spans="1:18" x14ac:dyDescent="0.25">
      <c r="A2" s="130" t="s">
        <v>1105</v>
      </c>
    </row>
    <row r="3" spans="1:18" x14ac:dyDescent="0.25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25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25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25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25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25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25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25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25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25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25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25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25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25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25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25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25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25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25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25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25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25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25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25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25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25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25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25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25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25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25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25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25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25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25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25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25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25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25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25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25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25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25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25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25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25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25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25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25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25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25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25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25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25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25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25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25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25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25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25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25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25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25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25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25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25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25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25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25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25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25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25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25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25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25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25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25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25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25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25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25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25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25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25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25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25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25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25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25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25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25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25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25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25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25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25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25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25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25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25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25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25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25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25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25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25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25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25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25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25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25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25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25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25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25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25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25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25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25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25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25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25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25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25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25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25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25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25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25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25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25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25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25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25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25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25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25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25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25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25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25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25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25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25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25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25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25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25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25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25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25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25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25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25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25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25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25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25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25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25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25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25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25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25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25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25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25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25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25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25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25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25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25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25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25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25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25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25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25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25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25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25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25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25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25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25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25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25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25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25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25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25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25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25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25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25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25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25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25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25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25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25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25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25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25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25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25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25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5" x14ac:dyDescent="0.25"/>
  <cols>
    <col min="1" max="3" width="16.7109375" customWidth="1"/>
    <col min="4" max="5" width="27.7109375" customWidth="1"/>
    <col min="6" max="12" width="16.7109375" customWidth="1"/>
    <col min="13" max="13" width="18.28515625" customWidth="1"/>
    <col min="14" max="14" width="19.7109375" customWidth="1"/>
    <col min="15" max="18" width="16.7109375" customWidth="1"/>
    <col min="19" max="19" width="42.7109375" customWidth="1"/>
    <col min="20" max="20" width="16.7109375" customWidth="1"/>
    <col min="21" max="21" width="46.7109375" customWidth="1"/>
    <col min="23" max="25" width="28.7109375" customWidth="1"/>
    <col min="26" max="26" width="90.7109375" customWidth="1"/>
  </cols>
  <sheetData>
    <row r="1" spans="1:26" x14ac:dyDescent="0.25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25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25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25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25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25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25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25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25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25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25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25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25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25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25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25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25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25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25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25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25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25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25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25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25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25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25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25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25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25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25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25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25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25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25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25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25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25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25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25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25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25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25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25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25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25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25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25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25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25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25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25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25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25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25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25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25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25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25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25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25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25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25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25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25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25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25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25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25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25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25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25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25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25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25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25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25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25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25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25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25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25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25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25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25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25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25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25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25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25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25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25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25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25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25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25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25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25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25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25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25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25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25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25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25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25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25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25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25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25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25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25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25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25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25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25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25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25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25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25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25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25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25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25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25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25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25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25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25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25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25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25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25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25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25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25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25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25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25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25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25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25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25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25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25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25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25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25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25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25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25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25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25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25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25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25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25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25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25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25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25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25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25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25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25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25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25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25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25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25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25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25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25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25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25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25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25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25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25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25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25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25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25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25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25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25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25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25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25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25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25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25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25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25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25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25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25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25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25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25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25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25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25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25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25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25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25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25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25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25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25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25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25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25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25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25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25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25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25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25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25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25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25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25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25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25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25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25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25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25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25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25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25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25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25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25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25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25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25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25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25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25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25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25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25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25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25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25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25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25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25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25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25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25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25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25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25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25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25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25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25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25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25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25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25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25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25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25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25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25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25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25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25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25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25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25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25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25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25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25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25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25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25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25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25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25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25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25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25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25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25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25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25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25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25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25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25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25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25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25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25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25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25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25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25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25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25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25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25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25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25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25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25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25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25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25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25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25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25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25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25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25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25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25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25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25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25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25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25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25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25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25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25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25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25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25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25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25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25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25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25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25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25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25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25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25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25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25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25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25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25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25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25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25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25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25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25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25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25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25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25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25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25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25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25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25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25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25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25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25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25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25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25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25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25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25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25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25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25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25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25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25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25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25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25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25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25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25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25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25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25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25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25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25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25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25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25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25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25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25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25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25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25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25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25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25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25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25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25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25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25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25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25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25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25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25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25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25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25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25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25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25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25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25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25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25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25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25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25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25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25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25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25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25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25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25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25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25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25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25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25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25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25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25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25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25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25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25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25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25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25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25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25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25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25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25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25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25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25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25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25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25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25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25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25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25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25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25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25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25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25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25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25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25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25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25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25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25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25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25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25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25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25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25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25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25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25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25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25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25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25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25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25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25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25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25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25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25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25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25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25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25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25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25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25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25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25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25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25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25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25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25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25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25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25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25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25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25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25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25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25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25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25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25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25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25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25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25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25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25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25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25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25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25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25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25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25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25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25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25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25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25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25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25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25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25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25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25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25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25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25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25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25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25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25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25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25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25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25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25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25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25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25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25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25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25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25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25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25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25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25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25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25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25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25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25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25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25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25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25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25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25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25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25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25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25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25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25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25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25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25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25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25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25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25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25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25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25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25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25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25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25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25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25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25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25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25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25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25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25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25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25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25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25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25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25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25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25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25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25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25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25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25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25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25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25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25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25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25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25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25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25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25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25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25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25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25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25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25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25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25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25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25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25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25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25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25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25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25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25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25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25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25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25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25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25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25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25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25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25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25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25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25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25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25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25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25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25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25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25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25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25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25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25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25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25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25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25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25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25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25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25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25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25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25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25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25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25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25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25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25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25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25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25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25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25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25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25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25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25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25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25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25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25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25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25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25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25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25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25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25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25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25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25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25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25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25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25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25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25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25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25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25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25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25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25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25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25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25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25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25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25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25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25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25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25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25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25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25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25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25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25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25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25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25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25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25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25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25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25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25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25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25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25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25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25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25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25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25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25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25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25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25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25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25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25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25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25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25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25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25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25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25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25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25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25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25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25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25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25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25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25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25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25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25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25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25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25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25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25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25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25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25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25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25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25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25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25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25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25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25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25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25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25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25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25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25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25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25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25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25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25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25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25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25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25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25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25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25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25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25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25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25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25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25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25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25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25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25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25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25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25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25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25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25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25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25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25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25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25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25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25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25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25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25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25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25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25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25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25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25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25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25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25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25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25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25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25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25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25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25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25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25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25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25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25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25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25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25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25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25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25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25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25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25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25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25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25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25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25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25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25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25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25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25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25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25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25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25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25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25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25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25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25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25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25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25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25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25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25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25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25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25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25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25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25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25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25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25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25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25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25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25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25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25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25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25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25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25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25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25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25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25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25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25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25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25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25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25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25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25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25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25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25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25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25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25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25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25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25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25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25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25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25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25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25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25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25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25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25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25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25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25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25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25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25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25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25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25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25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25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25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25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25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25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25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25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25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25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25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25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25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25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25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25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25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25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25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25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25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25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25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25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25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25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25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25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25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25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25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25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25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25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25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25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25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25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25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25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25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25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25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25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25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25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25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25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25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25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25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25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25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25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25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25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25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25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25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25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25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25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25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25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25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25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25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25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25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25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25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25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25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25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25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25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25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25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25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25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25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25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25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25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25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25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25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25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25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25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25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25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25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25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25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25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25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25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25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25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25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25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25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25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25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25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25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25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25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25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25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25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25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25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25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25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25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25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25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25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25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25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25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25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25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25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25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25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25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25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25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25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25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25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25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25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25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25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25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25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25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25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25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25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25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25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25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25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25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25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25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25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25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25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25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25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25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25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25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25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25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25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25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25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25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25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25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25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25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25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25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25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25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25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25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25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25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25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25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25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25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25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25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25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25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25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25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25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25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25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25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25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25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25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25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25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25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25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25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25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25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25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25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25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25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25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25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25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25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25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25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25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25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25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25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25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25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25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25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25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25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25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25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25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25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25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25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25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25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25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25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25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25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25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25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25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25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25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25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25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25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25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25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25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25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25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25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25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25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25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25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25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25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25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25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25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25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25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25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25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25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25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25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25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25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25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25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25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25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25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25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25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25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25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25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25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25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25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25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25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25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25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25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25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25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25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25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25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25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25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25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25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25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25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25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25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25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25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25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25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25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25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25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25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25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25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25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25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25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25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25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25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25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25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25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25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25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25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25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25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25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25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25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25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25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25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25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25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25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25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25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25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25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25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25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25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25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25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25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25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25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25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25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25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25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25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25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25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25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25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25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25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25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25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25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25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25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25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25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25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25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25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25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25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25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25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25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25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25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25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25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25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25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25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25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25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25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25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25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25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25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25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25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25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25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25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25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25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25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25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25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25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25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25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25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25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25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25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25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25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25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25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25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25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25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25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25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25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25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25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25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25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25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25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25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25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25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25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25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25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25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25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25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25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25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25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25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25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25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25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25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25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25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25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25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25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25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25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25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25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25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25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25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25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25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25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25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25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25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25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25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25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25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25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25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25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25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25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25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25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25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25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25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25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25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25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25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25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25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25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25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25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25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25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25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25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25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25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25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25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25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25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25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25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25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25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25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25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25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25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25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25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25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25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25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25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25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25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25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25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25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25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25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25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25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25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25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25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25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25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25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25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25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25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25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25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25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25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25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25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25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25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25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25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25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25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25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25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25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25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25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25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25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25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25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25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25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25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25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25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25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25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25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25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25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25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25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25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25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25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25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25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25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25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25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25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25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25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25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25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25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25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25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25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25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25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25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25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25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25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25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25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25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25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25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25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25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25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25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25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25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25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25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25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25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25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25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25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25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25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25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25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25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25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25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25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25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25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25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25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25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25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25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25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25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25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25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25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25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25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25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25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25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25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25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25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25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25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25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25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25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25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25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25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25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25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25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25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25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25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25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25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25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25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25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25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25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25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25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25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25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25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25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25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25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25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25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25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25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25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25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25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25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25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25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25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25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25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25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25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25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25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25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25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25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25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25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25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25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25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25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25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25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25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25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25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25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25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25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25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25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25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25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25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25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25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25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25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25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25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25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25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25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25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25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25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25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25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25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25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25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25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25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25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25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25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25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25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25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25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25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25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25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25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25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25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25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25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25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25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25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25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25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25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25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25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25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25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25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25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25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25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25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25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25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25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25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25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25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25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25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25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25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25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25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25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25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25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25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25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25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25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25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25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25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25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25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25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25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25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25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25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25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25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25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25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25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25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25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25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25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25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25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25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25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25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25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25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25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25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25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25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25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25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25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25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25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25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25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25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25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25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25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25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25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25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25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25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25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25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25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25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25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25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25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25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25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25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25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25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25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25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25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25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25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25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25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25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25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25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25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25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25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25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25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25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25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25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25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25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25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25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25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25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25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25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25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25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25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25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25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25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25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25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25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25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25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25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25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25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25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25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25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25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25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25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25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25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25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25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25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25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25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25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25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25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25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25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25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25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25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25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25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25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25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25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25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25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25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25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25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25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25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25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25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25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25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25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25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25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25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25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25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25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25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25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25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25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25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25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25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25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25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25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25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25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25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25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25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25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25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25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25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25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25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25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25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25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25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25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25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25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25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25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25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25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25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25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25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25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25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25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25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25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25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25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25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25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25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25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25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25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25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25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25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25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25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25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25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25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25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25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25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25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25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25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25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25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25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25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25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25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25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25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25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25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25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25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25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25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25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25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25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25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25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25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25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25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25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25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25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25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25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25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25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25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25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25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25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25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25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25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25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25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25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25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25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25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25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25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25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25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25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25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25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25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25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25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25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25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25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25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25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25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25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25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25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25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25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25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25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25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25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25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25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25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25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25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25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25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25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25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25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25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25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25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25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25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25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25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25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25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25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25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25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25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25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25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25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25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25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25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25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25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25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25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25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25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25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25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25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25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25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25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25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25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25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25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25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25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25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25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25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25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25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25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25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25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25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25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25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25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25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25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25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25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25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25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25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25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25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25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25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25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25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25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25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25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25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25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25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25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25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25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25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25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25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25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25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25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25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25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25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25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25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25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25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25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25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25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25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25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25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25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25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25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25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25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25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25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25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25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25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25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25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25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25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25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25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25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25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25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25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25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25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25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25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25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25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25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25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25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25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25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25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25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25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25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25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25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25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25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25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25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25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25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25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25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25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25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25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25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25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25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25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25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25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25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25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25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25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25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25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25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25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25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25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25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25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25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25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25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25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25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25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25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25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25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25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25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25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25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25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25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25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25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25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25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25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25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25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25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25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25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25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25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25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25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25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25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25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25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25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25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25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25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25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25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25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25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25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25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25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25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25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25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25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25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25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25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25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25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25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25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25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25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25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25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25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25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25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25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25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25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25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25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25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25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25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25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25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25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25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25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25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25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25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25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25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25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25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25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25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25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25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25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25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25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25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25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25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25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25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25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25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25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25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25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25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25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25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25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25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25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25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25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25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25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25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25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25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25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25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25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25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25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25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25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25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25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25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25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25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25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25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25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25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25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25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25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25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25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25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25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25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25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25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25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25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25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25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25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25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25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25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25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25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25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25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25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25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25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25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25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25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25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25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25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25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25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25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25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25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25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25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25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25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25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25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25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25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25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25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25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25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25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25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25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25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25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25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25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25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25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25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25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25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25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25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25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25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25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25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25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25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25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25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25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25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25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25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25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25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25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25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25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25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25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25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25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25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25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25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25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25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25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25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25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25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25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25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25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25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25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25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25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25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25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25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25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25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25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25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25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25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25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25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25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25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25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25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25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25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25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25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25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25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25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25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25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25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25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25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25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25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25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25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25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25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25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25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25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25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25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25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25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25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25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25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25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25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25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25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25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25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25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25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25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25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25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25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25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25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25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25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25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25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25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25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25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25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25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25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25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25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25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25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25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25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25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25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25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25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25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25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25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25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25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25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25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25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25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25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25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25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25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25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25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25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25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25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25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25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25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25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25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25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25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25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25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25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25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25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25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25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25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25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25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25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25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25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25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25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25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25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25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25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25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25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25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25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25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25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25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25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25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25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25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25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25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25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25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25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25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25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25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25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25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25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25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25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25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25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25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25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25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25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25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25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25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25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25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25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25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25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25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25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25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25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25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25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25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25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25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25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25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25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25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25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25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25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25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25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25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25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25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25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25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25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25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25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25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25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25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25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25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25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25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25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25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25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25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25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25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25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25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25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25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25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25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25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25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25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25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25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25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25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25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25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25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25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25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25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25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25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25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25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25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25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25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25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25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25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25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25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25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25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25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25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25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25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25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25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25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25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25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25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25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25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25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25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25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25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25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25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25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25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25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25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25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25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25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25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25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25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25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25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25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25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25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25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25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25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25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25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25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25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25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25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25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25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25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25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25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25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25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25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25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25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25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25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25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25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25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25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25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25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25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25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25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25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25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25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25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25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25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25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25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25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25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25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25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25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25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25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25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25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25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25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25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25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25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25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25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25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25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25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25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25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25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25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25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25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25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25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25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25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25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25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25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25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25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25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25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25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25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25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25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25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25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25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25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25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25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25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25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25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25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25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25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25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25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25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25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25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25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25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25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25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25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25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25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25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25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25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25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25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25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25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25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25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25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25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25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25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25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25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25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25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25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25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25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25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25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25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25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25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25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25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25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25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25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25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25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25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25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25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25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25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25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25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25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25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25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25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25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25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25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25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25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25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25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25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25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25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25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25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25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25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25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25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25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25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25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25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25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25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25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25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25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25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25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25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25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25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25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25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25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25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25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25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25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25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25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25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25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25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25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25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25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25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25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25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25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25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25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25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25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25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25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25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25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25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25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25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25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25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25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25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25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25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25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25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25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25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25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25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25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25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25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25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25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25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25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25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25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25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25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25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25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25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25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25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25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25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25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25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25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25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25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25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25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25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25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25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25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25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25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25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25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25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25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25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25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25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25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25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25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25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25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25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25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25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25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25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25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25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25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25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25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25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25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25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25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25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25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25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25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25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25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25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25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25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25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25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25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25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25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25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25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25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25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25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25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25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25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25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25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25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25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25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25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25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25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25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25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25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25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25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25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25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25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25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25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25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25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25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25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25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25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25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25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25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25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25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25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25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25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25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25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25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25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25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25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25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25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25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25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25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25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25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25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25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25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25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25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25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25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25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25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25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25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25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25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25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25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25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25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25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25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25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25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25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25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25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25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25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25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25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25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25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25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25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25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25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25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25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25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25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25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25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25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25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25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25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25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25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25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25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25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25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25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25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25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25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25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25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25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25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25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25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25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25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25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25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25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25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25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25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25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25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25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25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25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25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25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25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25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25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25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25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25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25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25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25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25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25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25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25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25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25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25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25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25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25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25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25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25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25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25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25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25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25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25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25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25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25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25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25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25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25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25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25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25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25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25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25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25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25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25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25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25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25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25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25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25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25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25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25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25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25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25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25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25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25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25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25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25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25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25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25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25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25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25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25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25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25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25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25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25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25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25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25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25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25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25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25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25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25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25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25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25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25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25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25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25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25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25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25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25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25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25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25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25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25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25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25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25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25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25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25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25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25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25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25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25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25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25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25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25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25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25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25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25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25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25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25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25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25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25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25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25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25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25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25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25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25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25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25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25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25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25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25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25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25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25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25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25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25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25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25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25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25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25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25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25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25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25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25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25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25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25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25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25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25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25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25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25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25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25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25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25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25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25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25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25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25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25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25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25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25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25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25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25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25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25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25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25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25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25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25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25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25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25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25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25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25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25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25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25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25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25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25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25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25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25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25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25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25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25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25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25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25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25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25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25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25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25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25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25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25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25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25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25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25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25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25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25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25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25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25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25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25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25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25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25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25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25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25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25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25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25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25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25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25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25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25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25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25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25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25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25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25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25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25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25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25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25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25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25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25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25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25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25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25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25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25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25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25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25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25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25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25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25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25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25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25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25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25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25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25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25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25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25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25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25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25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25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25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25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25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25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25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25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25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25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25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25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25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25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25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25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25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25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25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25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25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25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25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25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25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25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25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25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25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25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25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25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25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25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25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25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25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25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25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25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25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25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25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25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25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25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25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25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25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25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25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25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25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25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25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25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25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25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25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25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25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25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25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25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25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25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25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25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25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25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25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25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25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25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25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25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25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25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25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25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25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25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25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25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25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25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25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25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25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25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25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25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25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25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25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25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25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25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25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25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25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25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25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25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25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25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25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25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25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25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25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25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25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25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25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25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25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25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25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25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25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25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25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25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25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25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25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25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25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25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25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25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25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25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25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25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25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25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25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25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25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25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25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25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25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25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25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25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25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25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25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25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25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25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25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25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25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25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25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25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25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25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25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25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25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25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25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25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25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25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25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25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25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25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25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25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25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25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25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25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25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25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25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25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25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25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25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25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25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25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25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25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25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25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25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25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25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25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25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25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25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25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25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25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25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25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25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25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25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25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25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25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25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25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25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25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25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25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25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25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25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25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25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25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25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25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25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25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25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25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25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25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25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25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25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25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25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25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25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25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25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25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25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25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25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25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25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25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25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25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25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25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25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25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25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25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25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25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25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25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25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25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25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25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25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25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25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25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25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25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25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25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25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25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25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25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25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25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25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25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25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25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25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25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25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25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25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25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25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25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25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25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25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25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25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25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25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25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25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25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25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25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25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25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25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25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25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25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25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25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25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25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25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25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25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25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25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25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25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25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25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25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25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25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25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25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25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25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25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25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25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25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25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25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25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25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25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25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25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25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25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25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25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25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25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25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25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25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25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25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25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25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25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25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25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25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25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25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25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25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25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25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25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25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25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25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25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25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25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25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25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25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25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25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25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25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25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25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25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25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25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25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25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25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25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25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25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25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25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25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25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25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25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25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25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25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25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25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25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25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25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25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25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25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25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25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25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25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25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25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25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25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25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25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25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25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25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25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25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25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25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25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25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25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25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25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25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25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25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25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25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25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25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25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25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25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25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25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25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25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25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25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25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25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25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25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25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25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25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25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25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25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25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25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25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25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25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25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25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25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25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25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25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25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25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25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25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25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25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25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25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25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25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25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25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25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25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25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25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25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25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25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25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25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25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25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25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25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25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25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25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25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25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25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25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25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25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25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25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25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25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25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25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25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25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25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25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25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25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25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25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25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25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25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25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25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25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25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25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25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25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25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25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25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25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25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25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25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25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25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25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25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25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25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25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25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25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25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25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25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25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25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25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25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25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25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25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25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25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25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25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25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25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25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25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25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25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25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25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25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25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25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25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25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25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25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25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25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25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25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25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25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25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25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25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25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25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25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25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25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25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25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25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25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25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25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25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25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25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25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25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25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25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25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25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25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25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25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25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25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25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25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25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25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25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25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25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25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25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25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25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25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25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25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25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25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25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25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25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25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25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25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25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25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25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25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25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25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25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25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25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25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25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25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25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25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25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25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25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25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25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25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25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25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25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25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25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25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25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25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25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25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25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25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25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25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25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25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25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25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25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25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25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25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25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25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25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25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25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25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25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25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25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25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25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25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25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25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25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25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25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25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25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25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25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25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25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25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25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25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25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25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25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25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25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25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25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25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25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25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25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25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25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25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25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25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25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25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25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25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25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25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25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25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25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25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25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25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25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25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25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25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25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25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25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25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25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25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25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25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25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25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25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25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25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25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25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25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25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25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25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25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25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25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25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25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25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25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25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25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25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25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25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25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25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25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25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25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25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25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25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25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25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25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25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25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25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25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25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25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25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25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25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25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25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25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25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25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25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25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25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25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25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25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25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25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25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25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25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25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25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25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25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25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25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25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25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25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25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25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25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25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25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25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25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25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25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25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25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25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25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25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25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25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25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25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25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25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25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25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25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25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25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25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25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25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25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25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25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25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25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25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25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25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25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25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25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25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25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25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25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25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25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25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25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25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25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25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25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25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25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25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25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25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25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25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25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25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25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25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25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25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25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25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25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25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25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25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25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25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25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25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25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25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25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25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25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25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25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25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25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25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25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25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25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25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25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25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25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25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25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25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25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25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25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25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25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25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25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25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25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25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25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25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25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25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25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25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25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25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25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25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25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25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25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25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25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25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25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25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25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25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25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25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25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25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25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25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25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25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25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25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25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25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25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25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25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25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25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25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25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25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25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25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25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25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25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25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25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25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25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25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25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25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25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25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25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25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25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25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25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25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25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25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25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25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25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25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25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25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25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25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25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25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25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25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25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25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25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25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25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25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25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25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25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25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25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25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25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25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25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25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25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25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25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25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25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25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25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25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25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25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25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25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25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25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25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25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25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25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25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25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25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25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25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25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25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25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25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25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25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25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25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25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25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25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25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25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25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25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25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25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25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25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25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25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25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25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25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25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25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25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25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25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25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25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25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25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25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25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25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25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25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25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25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25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25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25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25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25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25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25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25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25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25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25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25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25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25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25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25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25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25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25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25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25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25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25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25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25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25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25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25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25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25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25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25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25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25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25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25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25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25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25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25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25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25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25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25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25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25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25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25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25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25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25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25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25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25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25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25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25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25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25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25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25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25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25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25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25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25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25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25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25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25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25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25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25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25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25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25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25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25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25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25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25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25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25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25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25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25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25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25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25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25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25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25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25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25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25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25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25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25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25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25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25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25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25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25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25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25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25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25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25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25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25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25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25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25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25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25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25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25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25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25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25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25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25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25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25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25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25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25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25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25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25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25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25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25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25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25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25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25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25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25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25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25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25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25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25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25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25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25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25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25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25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25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25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25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25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25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25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25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25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25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25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25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25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25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25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25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25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25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25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25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25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25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25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25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25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25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25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25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25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25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25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25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25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25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25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25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25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25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25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25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25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25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25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25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25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25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25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25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25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25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25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25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25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25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25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25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25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25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25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25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25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25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25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25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25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25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25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25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25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25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25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25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25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25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25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25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25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25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25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25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25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25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25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25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25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25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25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25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25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25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25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25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25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25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25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25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25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25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25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25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25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25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25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25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25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25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25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25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25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25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25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25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25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25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25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25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25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25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25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25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25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25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25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25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25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25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25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25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25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25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25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25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25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25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25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25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25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25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25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25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25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25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25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25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25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25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25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25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25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25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25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25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25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25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25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25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25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25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25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25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25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25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25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25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25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25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25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25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25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25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25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25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25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25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25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25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25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25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25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25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25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25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25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25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25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25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25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25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25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25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25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25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25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25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25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25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25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25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25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25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25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25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25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25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25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25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25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25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25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25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25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25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25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25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25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25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25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25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25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25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25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25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25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25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25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25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25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25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25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25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25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25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25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25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25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25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25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25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25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25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25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25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25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25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25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25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25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25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25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25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25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25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25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25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25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25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25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25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25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25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25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25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25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25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25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25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25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25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25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25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25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25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25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25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25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25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25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25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25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25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25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25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25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25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25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25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25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25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25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25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25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25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25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25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25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25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25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25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25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25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25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25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25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25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25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25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25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25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25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25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25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25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25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25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25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25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25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25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25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25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25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25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25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25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25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25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25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25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25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25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25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25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25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25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25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25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25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25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25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25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25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25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25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25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25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25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25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25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25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25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25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25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25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25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25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25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25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25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25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25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25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25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25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25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25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25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25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25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25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25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25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25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25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25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25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25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25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25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25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25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25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25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25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25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25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25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25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25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25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25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25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25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25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25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25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25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25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25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25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25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25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25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25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25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25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25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25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25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25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25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25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25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25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25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25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25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25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25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25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25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25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25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25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25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25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25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25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25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25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25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25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25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25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25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25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25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25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25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25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25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25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25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25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25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25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25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25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25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25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25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25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25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25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25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25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25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25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25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25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25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25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5546875" defaultRowHeight="15" x14ac:dyDescent="0.25"/>
  <cols>
    <col min="1" max="1" width="25.28515625" style="1" customWidth="1"/>
    <col min="2" max="2" width="16.7109375" style="30" customWidth="1"/>
    <col min="3" max="3" width="22.7109375" style="30" customWidth="1"/>
    <col min="4" max="6" width="13.7109375" style="30" customWidth="1"/>
    <col min="7" max="12" width="16.28515625" style="30" customWidth="1"/>
    <col min="13" max="13" width="22.28515625" style="30" customWidth="1"/>
    <col min="14" max="15" width="16.28515625" style="30" customWidth="1"/>
    <col min="16" max="16" width="22.5703125" style="30" customWidth="1"/>
    <col min="17" max="20" width="16.28515625" style="30" customWidth="1"/>
    <col min="21" max="21" width="13.7109375" style="30" hidden="1" customWidth="1"/>
    <col min="22" max="22" width="14.7109375" style="30" customWidth="1"/>
    <col min="23" max="23" width="16.7109375" style="30" customWidth="1"/>
    <col min="24" max="24" width="30.7109375" style="30" customWidth="1"/>
    <col min="25" max="25" width="12.7109375" style="30" customWidth="1"/>
    <col min="26" max="26" width="14.7109375" style="30" customWidth="1"/>
    <col min="27" max="27" width="26.7109375" style="30" customWidth="1"/>
    <col min="28" max="28" width="18.7109375" style="30" hidden="1" customWidth="1"/>
    <col min="29" max="30" width="16.7109375" style="30" customWidth="1"/>
    <col min="31" max="32" width="13.7109375" style="30" customWidth="1"/>
    <col min="33" max="16384" width="8.85546875" style="1"/>
  </cols>
  <sheetData>
    <row r="1" spans="1:32" s="89" customFormat="1" ht="40.15" customHeight="1" x14ac:dyDescent="0.25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899999999999999" customHeight="1" x14ac:dyDescent="0.25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25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899999999999999" customHeight="1" x14ac:dyDescent="0.25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899999999999999" customHeight="1" x14ac:dyDescent="0.25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25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899999999999999" customHeight="1" x14ac:dyDescent="0.25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899999999999999" customHeight="1" x14ac:dyDescent="0.25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899999999999999" customHeight="1" x14ac:dyDescent="0.25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25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75" x14ac:dyDescent="0.25">
      <c r="A11" s="95" t="s">
        <v>371</v>
      </c>
      <c r="B11" s="215" t="str">
        <f>PeriodoEfetivo(Estat_Ini_Efetiva,Estat_Fim_Efetiva,Estat_Exclusoes)</f>
        <v>01/01/2026 a 31/12/2026  |  sem exclusoes</v>
      </c>
      <c r="C11" s="216"/>
      <c r="D11" s="216"/>
      <c r="E11" s="216"/>
      <c r="F11" s="216"/>
      <c r="G11" s="216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25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15" customHeight="1" x14ac:dyDescent="0.25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1" t="s">
        <v>1127</v>
      </c>
      <c r="W13" s="141" t="s">
        <v>1128</v>
      </c>
      <c r="X13" s="141" t="s">
        <v>1129</v>
      </c>
      <c r="Y13" s="141" t="s">
        <v>1130</v>
      </c>
      <c r="Z13" s="141" t="s">
        <v>1131</v>
      </c>
      <c r="AA13" s="141" t="s">
        <v>1132</v>
      </c>
      <c r="AB13" s="141" t="s">
        <v>1133</v>
      </c>
      <c r="AC13" s="111" t="s">
        <v>1153</v>
      </c>
      <c r="AD13" s="111" t="s">
        <v>1154</v>
      </c>
      <c r="AE13" s="110"/>
      <c r="AF13" s="110"/>
    </row>
    <row r="14" spans="1:32" x14ac:dyDescent="0.25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0">
        <f t="shared" ref="N14:N45" si="2">IF(OR(NOT(ISNUMBER($K14)),NOT(ISNUMBER($H14))),"",$K14-$H14)</f>
        <v>9.5557007052088938</v>
      </c>
      <c r="O14" s="151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1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2">
        <f t="shared" ref="V14:V45" si="5">IF(NOT(ISNUMBER($L14)),"",mPlanoQC.DPMdoSigma($L14))</f>
        <v>2.0188403171417235E-2</v>
      </c>
      <c r="W14" s="143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4">
        <f>IF(NOT(ISNUMBER($L14)),"",mPlanoQC.PlanoQC($L14,"N"))</f>
        <v>2</v>
      </c>
      <c r="Z14" s="142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  <c r="AC14" s="144">
        <f>IF($A14="","",mCEQ.BiasEQ($A14,eqAnoEP,"N",eqProvedor,eqRodada))</f>
        <v>15</v>
      </c>
      <c r="AD14" s="144">
        <f>IF($A14="","",mCEQ.BiasEQ($A14,eqAnoEP,"NRODADAS",eqProvedor,eqRodada))</f>
        <v>3</v>
      </c>
    </row>
    <row r="15" spans="1:32" x14ac:dyDescent="0.25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0">
        <f t="shared" si="2"/>
        <v>1.1968823110859343</v>
      </c>
      <c r="O15" s="151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1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2">
        <f t="shared" si="5"/>
        <v>372748.47875515668</v>
      </c>
      <c r="W15" s="143">
        <f t="shared" si="6"/>
        <v>62.725152124484332</v>
      </c>
      <c r="X15" s="30" t="str">
        <f>IF(NOT(ISNUMBER($L15)),"",mPlanoQC.PlanoQC($L15,"REGRAS"))</f>
        <v>1_3s / 2_2s / R_4s / 4_1s / 8x</v>
      </c>
      <c r="Y15" s="144" t="str">
        <f>IF(NOT(ISNUMBER($L15)),"",mPlanoQC.PlanoQC($L15,"N"))</f>
        <v/>
      </c>
      <c r="Z15" s="142" t="str">
        <f>IF(NOT(ISNUMBER($L15)),"",mPlanoQC.PlanoQC($L15,"RUNSIZE"))</f>
        <v/>
      </c>
      <c r="AA15" s="30" t="str">
        <f>IF(NOT(ISNUMBER($L15)),"",mPlanoQC.CoberturaWestgard($L15))</f>
        <v>TOTAL</v>
      </c>
      <c r="AB15" s="30" t="str">
        <f t="shared" si="7"/>
        <v>Lactato|2</v>
      </c>
      <c r="AC15" s="144">
        <f>IF($A15="","",mCEQ.BiasEQ($A15,eqAnoEP,"N",eqProvedor,eqRodada))</f>
        <v>15</v>
      </c>
      <c r="AD15" s="144">
        <f>IF($A15="","",mCEQ.BiasEQ($A15,eqAnoEP,"NRODADAS",eqProvedor,eqRodada))</f>
        <v>3</v>
      </c>
    </row>
    <row r="16" spans="1:32" x14ac:dyDescent="0.25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0">
        <f t="shared" si="2"/>
        <v>11.011865431617233</v>
      </c>
      <c r="O16" s="151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1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2">
        <f t="shared" si="5"/>
        <v>1.9646655993188489</v>
      </c>
      <c r="W16" s="143">
        <f t="shared" si="6"/>
        <v>99.999803533440073</v>
      </c>
      <c r="X16" s="30" t="str">
        <f>IF(NOT(ISNUMBER($L16)),"",mPlanoQC.PlanoQC($L16,"REGRAS"))</f>
        <v>1_3s</v>
      </c>
      <c r="Y16" s="144">
        <f>IF(NOT(ISNUMBER($L16)),"",mPlanoQC.PlanoQC($L16,"N"))</f>
        <v>2</v>
      </c>
      <c r="Z16" s="142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  <c r="AC16" s="144">
        <f>IF($A16="","",mCEQ.BiasEQ($A16,eqAnoEP,"N",eqProvedor,eqRodada))</f>
        <v>15</v>
      </c>
      <c r="AD16" s="144">
        <f>IF($A16="","",mCEQ.BiasEQ($A16,eqAnoEP,"NRODADAS",eqProvedor,eqRodada))</f>
        <v>3</v>
      </c>
    </row>
    <row r="17" spans="1:30" x14ac:dyDescent="0.25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0">
        <f t="shared" si="2"/>
        <v>12.553524736288409</v>
      </c>
      <c r="O17" s="151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1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2">
        <f t="shared" si="5"/>
        <v>0</v>
      </c>
      <c r="W17" s="143">
        <f t="shared" si="6"/>
        <v>100</v>
      </c>
      <c r="X17" s="30" t="str">
        <f>IF(NOT(ISNUMBER($L17)),"",mPlanoQC.PlanoQC($L17,"REGRAS"))</f>
        <v>1_3s</v>
      </c>
      <c r="Y17" s="144">
        <f>IF(NOT(ISNUMBER($L17)),"",mPlanoQC.PlanoQC($L17,"N"))</f>
        <v>2</v>
      </c>
      <c r="Z17" s="142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  <c r="AC17" s="144">
        <f>IF($A17="","",mCEQ.BiasEQ($A17,eqAnoEP,"N",eqProvedor,eqRodada))</f>
        <v>15</v>
      </c>
      <c r="AD17" s="144">
        <f>IF($A17="","",mCEQ.BiasEQ($A17,eqAnoEP,"NRODADAS",eqProvedor,eqRodada))</f>
        <v>3</v>
      </c>
    </row>
    <row r="18" spans="1:30" x14ac:dyDescent="0.25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0">
        <f t="shared" si="2"/>
        <v>0.21771186310439994</v>
      </c>
      <c r="O18" s="151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1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2">
        <f t="shared" si="5"/>
        <v>410701.21282278869</v>
      </c>
      <c r="W18" s="143">
        <f t="shared" si="6"/>
        <v>58.929878717721131</v>
      </c>
      <c r="X18" s="30" t="str">
        <f>IF(NOT(ISNUMBER($L18)),"",mPlanoQC.PlanoQC($L18,"REGRAS"))</f>
        <v>1_3s / 2_2s / R_4s / 4_1s / 8x</v>
      </c>
      <c r="Y18" s="144" t="str">
        <f>IF(NOT(ISNUMBER($L18)),"",mPlanoQC.PlanoQC($L18,"N"))</f>
        <v/>
      </c>
      <c r="Z18" s="142" t="str">
        <f>IF(NOT(ISNUMBER($L18)),"",mPlanoQC.PlanoQC($L18,"RUNSIZE"))</f>
        <v/>
      </c>
      <c r="AA18" s="30" t="str">
        <f>IF(NOT(ISNUMBER($L18)),"",mPlanoQC.CoberturaWestgard($L18))</f>
        <v>TOTAL</v>
      </c>
      <c r="AB18" s="30" t="str">
        <f t="shared" si="7"/>
        <v>Albumina|1</v>
      </c>
      <c r="AC18" s="144">
        <f>IF($A18="","",mCEQ.BiasEQ($A18,eqAnoEP,"N",eqProvedor,eqRodada))</f>
        <v>15</v>
      </c>
      <c r="AD18" s="144">
        <f>IF($A18="","",mCEQ.BiasEQ($A18,eqAnoEP,"NRODADAS",eqProvedor,eqRodada))</f>
        <v>3</v>
      </c>
    </row>
    <row r="19" spans="1:30" x14ac:dyDescent="0.25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0">
        <f t="shared" si="2"/>
        <v>0.58098394334977499</v>
      </c>
      <c r="O19" s="151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1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2">
        <f t="shared" si="5"/>
        <v>356105.20173541451</v>
      </c>
      <c r="W19" s="143">
        <f t="shared" si="6"/>
        <v>64.389479826458555</v>
      </c>
      <c r="X19" s="30" t="str">
        <f>IF(NOT(ISNUMBER($L19)),"",mPlanoQC.PlanoQC($L19,"REGRAS"))</f>
        <v>1_3s / 2_2s / R_4s / 4_1s / 8x</v>
      </c>
      <c r="Y19" s="144" t="str">
        <f>IF(NOT(ISNUMBER($L19)),"",mPlanoQC.PlanoQC($L19,"N"))</f>
        <v/>
      </c>
      <c r="Z19" s="142" t="str">
        <f>IF(NOT(ISNUMBER($L19)),"",mPlanoQC.PlanoQC($L19,"RUNSIZE"))</f>
        <v/>
      </c>
      <c r="AA19" s="30" t="str">
        <f>IF(NOT(ISNUMBER($L19)),"",mPlanoQC.CoberturaWestgard($L19))</f>
        <v>TOTAL</v>
      </c>
      <c r="AB19" s="30" t="str">
        <f t="shared" si="7"/>
        <v>Albumina|2</v>
      </c>
      <c r="AC19" s="144">
        <f>IF($A19="","",mCEQ.BiasEQ($A19,eqAnoEP,"N",eqProvedor,eqRodada))</f>
        <v>15</v>
      </c>
      <c r="AD19" s="144">
        <f>IF($A19="","",mCEQ.BiasEQ($A19,eqAnoEP,"NRODADAS",eqProvedor,eqRodada))</f>
        <v>3</v>
      </c>
    </row>
    <row r="20" spans="1:30" x14ac:dyDescent="0.25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0">
        <f t="shared" si="2"/>
        <v>-0.66372170308691381</v>
      </c>
      <c r="O20" s="151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1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2">
        <f t="shared" si="5"/>
        <v>484707.99372651608</v>
      </c>
      <c r="W20" s="143">
        <f t="shared" si="6"/>
        <v>51.529200627348395</v>
      </c>
      <c r="X20" s="30" t="str">
        <f>IF(NOT(ISNUMBER($L20)),"",mPlanoQC.PlanoQC($L20,"REGRAS"))</f>
        <v>1_3s / 2_2s / R_4s / 4_1s / 8x</v>
      </c>
      <c r="Y20" s="144" t="str">
        <f>IF(NOT(ISNUMBER($L20)),"",mPlanoQC.PlanoQC($L20,"N"))</f>
        <v/>
      </c>
      <c r="Z20" s="142" t="str">
        <f>IF(NOT(ISNUMBER($L20)),"",mPlanoQC.PlanoQC($L20,"RUNSIZE"))</f>
        <v/>
      </c>
      <c r="AA20" s="30" t="str">
        <f>IF(NOT(ISNUMBER($L20)),"",mPlanoQC.CoberturaWestgard($L20))</f>
        <v>TOTAL</v>
      </c>
      <c r="AB20" s="30" t="str">
        <f t="shared" si="7"/>
        <v>Bilirrubina direta|1</v>
      </c>
      <c r="AC20" s="144">
        <f>IF($A20="","",mCEQ.BiasEQ($A20,eqAnoEP,"N",eqProvedor,eqRodada))</f>
        <v>15</v>
      </c>
      <c r="AD20" s="144">
        <f>IF($A20="","",mCEQ.BiasEQ($A20,eqAnoEP,"NRODADAS",eqProvedor,eqRodada))</f>
        <v>3</v>
      </c>
    </row>
    <row r="21" spans="1:30" x14ac:dyDescent="0.25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0">
        <f t="shared" si="2"/>
        <v>-0.21865911957231532</v>
      </c>
      <c r="O21" s="151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1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2">
        <f t="shared" si="5"/>
        <v>455623.43760846346</v>
      </c>
      <c r="W21" s="143">
        <f t="shared" si="6"/>
        <v>54.437656239153654</v>
      </c>
      <c r="X21" s="30" t="str">
        <f>IF(NOT(ISNUMBER($L21)),"",mPlanoQC.PlanoQC($L21,"REGRAS"))</f>
        <v>1_3s / 2_2s / R_4s / 4_1s / 8x</v>
      </c>
      <c r="Y21" s="144" t="str">
        <f>IF(NOT(ISNUMBER($L21)),"",mPlanoQC.PlanoQC($L21,"N"))</f>
        <v/>
      </c>
      <c r="Z21" s="142" t="str">
        <f>IF(NOT(ISNUMBER($L21)),"",mPlanoQC.PlanoQC($L21,"RUNSIZE"))</f>
        <v/>
      </c>
      <c r="AA21" s="30" t="str">
        <f>IF(NOT(ISNUMBER($L21)),"",mPlanoQC.CoberturaWestgard($L21))</f>
        <v>TOTAL</v>
      </c>
      <c r="AB21" s="30" t="str">
        <f t="shared" si="7"/>
        <v>Bilirrubina direta|2</v>
      </c>
      <c r="AC21" s="144">
        <f>IF($A21="","",mCEQ.BiasEQ($A21,eqAnoEP,"N",eqProvedor,eqRodada))</f>
        <v>15</v>
      </c>
      <c r="AD21" s="144">
        <f>IF($A21="","",mCEQ.BiasEQ($A21,eqAnoEP,"NRODADAS",eqProvedor,eqRodada))</f>
        <v>3</v>
      </c>
    </row>
    <row r="22" spans="1:30" x14ac:dyDescent="0.25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0">
        <f t="shared" si="2"/>
        <v>4.4340842480394738</v>
      </c>
      <c r="O22" s="151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1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2">
        <f t="shared" si="5"/>
        <v>45290.65283659206</v>
      </c>
      <c r="W22" s="143">
        <f t="shared" si="6"/>
        <v>95.470934716340793</v>
      </c>
      <c r="X22" s="30" t="str">
        <f>IF(NOT(ISNUMBER($L22)),"",mPlanoQC.PlanoQC($L22,"REGRAS"))</f>
        <v>1_3s / 2_2s / R_4s / 4_1s / 8x</v>
      </c>
      <c r="Y22" s="144">
        <f>IF(NOT(ISNUMBER($L22)),"",mPlanoQC.PlanoQC($L22,"N"))</f>
        <v>6</v>
      </c>
      <c r="Z22" s="142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  <c r="AC22" s="144">
        <f>IF($A22="","",mCEQ.BiasEQ($A22,eqAnoEP,"N",eqProvedor,eqRodada))</f>
        <v>15</v>
      </c>
      <c r="AD22" s="144">
        <f>IF($A22="","",mCEQ.BiasEQ($A22,eqAnoEP,"NRODADAS",eqProvedor,eqRodada))</f>
        <v>3</v>
      </c>
    </row>
    <row r="23" spans="1:30" x14ac:dyDescent="0.25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0">
        <f t="shared" si="2"/>
        <v>5.4055877120018128</v>
      </c>
      <c r="O23" s="151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1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2">
        <f t="shared" si="5"/>
        <v>5959.6179704778369</v>
      </c>
      <c r="W23" s="143">
        <f t="shared" si="6"/>
        <v>99.404038202952222</v>
      </c>
      <c r="X23" s="30" t="str">
        <f>IF(NOT(ISNUMBER($L23)),"",mPlanoQC.PlanoQC($L23,"REGRAS"))</f>
        <v>1_3s / 2_2s / R_4s / 4_1s</v>
      </c>
      <c r="Y23" s="144">
        <f>IF(NOT(ISNUMBER($L23)),"",mPlanoQC.PlanoQC($L23,"N"))</f>
        <v>4</v>
      </c>
      <c r="Z23" s="142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  <c r="AC23" s="144">
        <f>IF($A23="","",mCEQ.BiasEQ($A23,eqAnoEP,"N",eqProvedor,eqRodada))</f>
        <v>15</v>
      </c>
      <c r="AD23" s="144">
        <f>IF($A23="","",mCEQ.BiasEQ($A23,eqAnoEP,"NRODADAS",eqProvedor,eqRodada))</f>
        <v>3</v>
      </c>
    </row>
    <row r="24" spans="1:30" x14ac:dyDescent="0.25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0">
        <f t="shared" si="2"/>
        <v>4.9047559696993677</v>
      </c>
      <c r="O24" s="151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1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2">
        <f t="shared" si="5"/>
        <v>4386.9802011714528</v>
      </c>
      <c r="W24" s="143">
        <f t="shared" si="6"/>
        <v>99.561301979882856</v>
      </c>
      <c r="X24" s="30" t="str">
        <f>IF(NOT(ISNUMBER($L24)),"",mPlanoQC.PlanoQC($L24,"REGRAS"))</f>
        <v>1_3s / 2_2s / R_4s / 4_1s</v>
      </c>
      <c r="Y24" s="144">
        <f>IF(NOT(ISNUMBER($L24)),"",mPlanoQC.PlanoQC($L24,"N"))</f>
        <v>4</v>
      </c>
      <c r="Z24" s="142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  <c r="AC24" s="144">
        <f>IF($A24="","",mCEQ.BiasEQ($A24,eqAnoEP,"N",eqProvedor,eqRodada))</f>
        <v>15</v>
      </c>
      <c r="AD24" s="144">
        <f>IF($A24="","",mCEQ.BiasEQ($A24,eqAnoEP,"NRODADAS",eqProvedor,eqRodada))</f>
        <v>3</v>
      </c>
    </row>
    <row r="25" spans="1:30" x14ac:dyDescent="0.25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0">
        <f t="shared" si="2"/>
        <v>5.0003588066792357</v>
      </c>
      <c r="O25" s="151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1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2">
        <f t="shared" si="5"/>
        <v>3028.9752791122783</v>
      </c>
      <c r="W25" s="143">
        <f t="shared" si="6"/>
        <v>99.697102472088773</v>
      </c>
      <c r="X25" s="30" t="str">
        <f>IF(NOT(ISNUMBER($L25)),"",mPlanoQC.PlanoQC($L25,"REGRAS"))</f>
        <v>1_3s / 2_2s / R_4s / 4_1s</v>
      </c>
      <c r="Y25" s="144">
        <f>IF(NOT(ISNUMBER($L25)),"",mPlanoQC.PlanoQC($L25,"N"))</f>
        <v>4</v>
      </c>
      <c r="Z25" s="142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  <c r="AC25" s="144">
        <f>IF($A25="","",mCEQ.BiasEQ($A25,eqAnoEP,"N",eqProvedor,eqRodada))</f>
        <v>15</v>
      </c>
      <c r="AD25" s="144">
        <f>IF($A25="","",mCEQ.BiasEQ($A25,eqAnoEP,"NRODADAS",eqProvedor,eqRodada))</f>
        <v>3</v>
      </c>
    </row>
    <row r="26" spans="1:30" x14ac:dyDescent="0.25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0">
        <f t="shared" si="2"/>
        <v>4.3563388746614784</v>
      </c>
      <c r="O26" s="151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1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2">
        <f t="shared" si="5"/>
        <v>151393.60402617641</v>
      </c>
      <c r="W26" s="143">
        <f t="shared" si="6"/>
        <v>84.86063959738236</v>
      </c>
      <c r="X26" s="30" t="str">
        <f>IF(NOT(ISNUMBER($L26)),"",mPlanoQC.PlanoQC($L26,"REGRAS"))</f>
        <v>1_3s / 2_2s / R_4s / 4_1s / 8x</v>
      </c>
      <c r="Y26" s="144" t="str">
        <f>IF(NOT(ISNUMBER($L26)),"",mPlanoQC.PlanoQC($L26,"N"))</f>
        <v/>
      </c>
      <c r="Z26" s="142" t="str">
        <f>IF(NOT(ISNUMBER($L26)),"",mPlanoQC.PlanoQC($L26,"RUNSIZE"))</f>
        <v/>
      </c>
      <c r="AA26" s="30" t="str">
        <f>IF(NOT(ISNUMBER($L26)),"",mPlanoQC.CoberturaWestgard($L26))</f>
        <v>TOTAL</v>
      </c>
      <c r="AB26" s="30" t="str">
        <f t="shared" si="7"/>
        <v>Capacidade de fixação do ferro|1</v>
      </c>
      <c r="AC26" s="144">
        <f>IF($A26="","",mCEQ.BiasEQ($A26,eqAnoEP,"N",eqProvedor,eqRodada))</f>
        <v>15</v>
      </c>
      <c r="AD26" s="144">
        <f>IF($A26="","",mCEQ.BiasEQ($A26,eqAnoEP,"NRODADAS",eqProvedor,eqRodada))</f>
        <v>3</v>
      </c>
    </row>
    <row r="27" spans="1:30" x14ac:dyDescent="0.25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0">
        <f t="shared" si="2"/>
        <v>2.7049598547307099</v>
      </c>
      <c r="O27" s="151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1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2">
        <f t="shared" si="5"/>
        <v>272680.60605776624</v>
      </c>
      <c r="W27" s="143">
        <f t="shared" si="6"/>
        <v>72.731939394223375</v>
      </c>
      <c r="X27" s="30" t="str">
        <f>IF(NOT(ISNUMBER($L27)),"",mPlanoQC.PlanoQC($L27,"REGRAS"))</f>
        <v>1_3s / 2_2s / R_4s / 4_1s / 8x</v>
      </c>
      <c r="Y27" s="144" t="str">
        <f>IF(NOT(ISNUMBER($L27)),"",mPlanoQC.PlanoQC($L27,"N"))</f>
        <v/>
      </c>
      <c r="Z27" s="142" t="str">
        <f>IF(NOT(ISNUMBER($L27)),"",mPlanoQC.PlanoQC($L27,"RUNSIZE"))</f>
        <v/>
      </c>
      <c r="AA27" s="30" t="str">
        <f>IF(NOT(ISNUMBER($L27)),"",mPlanoQC.CoberturaWestgard($L27))</f>
        <v>TOTAL</v>
      </c>
      <c r="AB27" s="30" t="str">
        <f t="shared" si="7"/>
        <v>Capacidade de fixação do ferro|2</v>
      </c>
      <c r="AC27" s="144">
        <f>IF($A27="","",mCEQ.BiasEQ($A27,eqAnoEP,"N",eqProvedor,eqRodada))</f>
        <v>15</v>
      </c>
      <c r="AD27" s="144">
        <f>IF($A27="","",mCEQ.BiasEQ($A27,eqAnoEP,"NRODADAS",eqProvedor,eqRodada))</f>
        <v>3</v>
      </c>
    </row>
    <row r="28" spans="1:30" x14ac:dyDescent="0.25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0">
        <f t="shared" si="2"/>
        <v>3.0084198436874132</v>
      </c>
      <c r="O28" s="151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1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2">
        <f t="shared" si="5"/>
        <v>115994.10835396951</v>
      </c>
      <c r="W28" s="143">
        <f t="shared" si="6"/>
        <v>88.400589164603048</v>
      </c>
      <c r="X28" s="30" t="str">
        <f>IF(NOT(ISNUMBER($L28)),"",mPlanoQC.PlanoQC($L28,"REGRAS"))</f>
        <v>1_3s / 2_2s / R_4s / 4_1s / 8x</v>
      </c>
      <c r="Y28" s="144" t="str">
        <f>IF(NOT(ISNUMBER($L28)),"",mPlanoQC.PlanoQC($L28,"N"))</f>
        <v/>
      </c>
      <c r="Z28" s="142" t="str">
        <f>IF(NOT(ISNUMBER($L28)),"",mPlanoQC.PlanoQC($L28,"RUNSIZE"))</f>
        <v/>
      </c>
      <c r="AA28" s="30" t="str">
        <f>IF(NOT(ISNUMBER($L28)),"",mPlanoQC.CoberturaWestgard($L28))</f>
        <v>TOTAL</v>
      </c>
      <c r="AB28" s="30" t="str">
        <f t="shared" si="7"/>
        <v>Colesterol total|1</v>
      </c>
      <c r="AC28" s="144">
        <f>IF($A28="","",mCEQ.BiasEQ($A28,eqAnoEP,"N",eqProvedor,eqRodada))</f>
        <v>15</v>
      </c>
      <c r="AD28" s="144">
        <f>IF($A28="","",mCEQ.BiasEQ($A28,eqAnoEP,"NRODADAS",eqProvedor,eqRodada))</f>
        <v>3</v>
      </c>
    </row>
    <row r="29" spans="1:30" x14ac:dyDescent="0.25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0">
        <f t="shared" si="2"/>
        <v>1.0505125833439521</v>
      </c>
      <c r="O29" s="151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1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2">
        <f t="shared" si="5"/>
        <v>341474.46087647701</v>
      </c>
      <c r="W29" s="143">
        <f t="shared" si="6"/>
        <v>65.852553912352306</v>
      </c>
      <c r="X29" s="30" t="str">
        <f>IF(NOT(ISNUMBER($L29)),"",mPlanoQC.PlanoQC($L29,"REGRAS"))</f>
        <v>1_3s / 2_2s / R_4s / 4_1s / 8x</v>
      </c>
      <c r="Y29" s="144" t="str">
        <f>IF(NOT(ISNUMBER($L29)),"",mPlanoQC.PlanoQC($L29,"N"))</f>
        <v/>
      </c>
      <c r="Z29" s="142" t="str">
        <f>IF(NOT(ISNUMBER($L29)),"",mPlanoQC.PlanoQC($L29,"RUNSIZE"))</f>
        <v/>
      </c>
      <c r="AA29" s="30" t="str">
        <f>IF(NOT(ISNUMBER($L29)),"",mPlanoQC.CoberturaWestgard($L29))</f>
        <v>TOTAL</v>
      </c>
      <c r="AB29" s="30" t="str">
        <f t="shared" si="7"/>
        <v>Colesterol total|2</v>
      </c>
      <c r="AC29" s="144">
        <f>IF($A29="","",mCEQ.BiasEQ($A29,eqAnoEP,"N",eqProvedor,eqRodada))</f>
        <v>15</v>
      </c>
      <c r="AD29" s="144">
        <f>IF($A29="","",mCEQ.BiasEQ($A29,eqAnoEP,"NRODADAS",eqProvedor,eqRodada))</f>
        <v>3</v>
      </c>
    </row>
    <row r="30" spans="1:30" x14ac:dyDescent="0.25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0">
        <f t="shared" si="2"/>
        <v>22.336424531716084</v>
      </c>
      <c r="O30" s="151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1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2">
        <f t="shared" si="5"/>
        <v>0</v>
      </c>
      <c r="W30" s="143">
        <f t="shared" si="6"/>
        <v>100</v>
      </c>
      <c r="X30" s="30" t="str">
        <f>IF(NOT(ISNUMBER($L30)),"",mPlanoQC.PlanoQC($L30,"REGRAS"))</f>
        <v>1_3s</v>
      </c>
      <c r="Y30" s="144">
        <f>IF(NOT(ISNUMBER($L30)),"",mPlanoQC.PlanoQC($L30,"N"))</f>
        <v>2</v>
      </c>
      <c r="Z30" s="142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  <c r="AC30" s="144">
        <f>IF($A30="","",mCEQ.BiasEQ($A30,eqAnoEP,"N",eqProvedor,eqRodada))</f>
        <v>15</v>
      </c>
      <c r="AD30" s="144">
        <f>IF($A30="","",mCEQ.BiasEQ($A30,eqAnoEP,"NRODADAS",eqProvedor,eqRodada))</f>
        <v>3</v>
      </c>
    </row>
    <row r="31" spans="1:30" x14ac:dyDescent="0.25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0">
        <f t="shared" si="2"/>
        <v>22.905385537328435</v>
      </c>
      <c r="O31" s="151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1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2">
        <f t="shared" si="5"/>
        <v>0</v>
      </c>
      <c r="W31" s="143">
        <f t="shared" si="6"/>
        <v>100</v>
      </c>
      <c r="X31" s="30" t="str">
        <f>IF(NOT(ISNUMBER($L31)),"",mPlanoQC.PlanoQC($L31,"REGRAS"))</f>
        <v>1_3s</v>
      </c>
      <c r="Y31" s="144">
        <f>IF(NOT(ISNUMBER($L31)),"",mPlanoQC.PlanoQC($L31,"N"))</f>
        <v>2</v>
      </c>
      <c r="Z31" s="142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  <c r="AC31" s="144">
        <f>IF($A31="","",mCEQ.BiasEQ($A31,eqAnoEP,"N",eqProvedor,eqRodada))</f>
        <v>15</v>
      </c>
      <c r="AD31" s="144">
        <f>IF($A31="","",mCEQ.BiasEQ($A31,eqAnoEP,"NRODADAS",eqProvedor,eqRodada))</f>
        <v>3</v>
      </c>
    </row>
    <row r="32" spans="1:30" x14ac:dyDescent="0.25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0">
        <f t="shared" si="2"/>
        <v>7.3883650665462213</v>
      </c>
      <c r="O32" s="151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1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2">
        <f t="shared" si="5"/>
        <v>2944.5739639957224</v>
      </c>
      <c r="W32" s="143">
        <f t="shared" si="6"/>
        <v>99.705542603600435</v>
      </c>
      <c r="X32" s="30" t="str">
        <f>IF(NOT(ISNUMBER($L32)),"",mPlanoQC.PlanoQC($L32,"REGRAS"))</f>
        <v>1_3s / 2_2s / R_4s / 4_1s</v>
      </c>
      <c r="Y32" s="144">
        <f>IF(NOT(ISNUMBER($L32)),"",mPlanoQC.PlanoQC($L32,"N"))</f>
        <v>4</v>
      </c>
      <c r="Z32" s="142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  <c r="AC32" s="144">
        <f>IF($A32="","",mCEQ.BiasEQ($A32,eqAnoEP,"N",eqProvedor,eqRodada))</f>
        <v>15</v>
      </c>
      <c r="AD32" s="144">
        <f>IF($A32="","",mCEQ.BiasEQ($A32,eqAnoEP,"NRODADAS",eqProvedor,eqRodada))</f>
        <v>3</v>
      </c>
    </row>
    <row r="33" spans="1:30" x14ac:dyDescent="0.25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0">
        <f t="shared" si="2"/>
        <v>8.9409262804233709</v>
      </c>
      <c r="O33" s="151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1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2">
        <f t="shared" si="5"/>
        <v>0.57382664753191648</v>
      </c>
      <c r="W33" s="143">
        <f t="shared" si="6"/>
        <v>99.99994261733525</v>
      </c>
      <c r="X33" s="30" t="str">
        <f>IF(NOT(ISNUMBER($L33)),"",mPlanoQC.PlanoQC($L33,"REGRAS"))</f>
        <v>1_3s</v>
      </c>
      <c r="Y33" s="144">
        <f>IF(NOT(ISNUMBER($L33)),"",mPlanoQC.PlanoQC($L33,"N"))</f>
        <v>2</v>
      </c>
      <c r="Z33" s="142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  <c r="AC33" s="144">
        <f>IF($A33="","",mCEQ.BiasEQ($A33,eqAnoEP,"N",eqProvedor,eqRodada))</f>
        <v>15</v>
      </c>
      <c r="AD33" s="144">
        <f>IF($A33="","",mCEQ.BiasEQ($A33,eqAnoEP,"NRODADAS",eqProvedor,eqRodada))</f>
        <v>3</v>
      </c>
    </row>
    <row r="34" spans="1:30" x14ac:dyDescent="0.25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0">
        <f t="shared" si="2"/>
        <v>12.300613177584324</v>
      </c>
      <c r="O34" s="151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1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2">
        <f t="shared" si="5"/>
        <v>0</v>
      </c>
      <c r="W34" s="143">
        <f t="shared" si="6"/>
        <v>100</v>
      </c>
      <c r="X34" s="30" t="str">
        <f>IF(NOT(ISNUMBER($L34)),"",mPlanoQC.PlanoQC($L34,"REGRAS"))</f>
        <v>1_3s</v>
      </c>
      <c r="Y34" s="144">
        <f>IF(NOT(ISNUMBER($L34)),"",mPlanoQC.PlanoQC($L34,"N"))</f>
        <v>2</v>
      </c>
      <c r="Z34" s="142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  <c r="AC34" s="144">
        <f>IF($A34="","",mCEQ.BiasEQ($A34,eqAnoEP,"N",eqProvedor,eqRodada))</f>
        <v>15</v>
      </c>
      <c r="AD34" s="144">
        <f>IF($A34="","",mCEQ.BiasEQ($A34,eqAnoEP,"NRODADAS",eqProvedor,eqRodada))</f>
        <v>3</v>
      </c>
    </row>
    <row r="35" spans="1:30" x14ac:dyDescent="0.25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0">
        <f t="shared" si="2"/>
        <v>10.74472620145654</v>
      </c>
      <c r="O35" s="151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1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2">
        <f t="shared" si="5"/>
        <v>2.3585349229193753E-3</v>
      </c>
      <c r="W35" s="143">
        <f t="shared" si="6"/>
        <v>99.999999764146509</v>
      </c>
      <c r="X35" s="30" t="str">
        <f>IF(NOT(ISNUMBER($L35)),"",mPlanoQC.PlanoQC($L35,"REGRAS"))</f>
        <v>1_3s</v>
      </c>
      <c r="Y35" s="144">
        <f>IF(NOT(ISNUMBER($L35)),"",mPlanoQC.PlanoQC($L35,"N"))</f>
        <v>2</v>
      </c>
      <c r="Z35" s="142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  <c r="AC35" s="144">
        <f>IF($A35="","",mCEQ.BiasEQ($A35,eqAnoEP,"N",eqProvedor,eqRodada))</f>
        <v>15</v>
      </c>
      <c r="AD35" s="144">
        <f>IF($A35="","",mCEQ.BiasEQ($A35,eqAnoEP,"NRODADAS",eqProvedor,eqRodada))</f>
        <v>3</v>
      </c>
    </row>
    <row r="36" spans="1:30" x14ac:dyDescent="0.25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0">
        <f t="shared" si="2"/>
        <v>3.6259046915681781</v>
      </c>
      <c r="O36" s="151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1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2">
        <f t="shared" si="5"/>
        <v>73584.057340523097</v>
      </c>
      <c r="W36" s="143">
        <f t="shared" si="6"/>
        <v>92.641594265947688</v>
      </c>
      <c r="X36" s="30" t="str">
        <f>IF(NOT(ISNUMBER($L36)),"",mPlanoQC.PlanoQC($L36,"REGRAS"))</f>
        <v>1_3s / 2_2s / R_4s / 4_1s / 8x</v>
      </c>
      <c r="Y36" s="144" t="str">
        <f>IF(NOT(ISNUMBER($L36)),"",mPlanoQC.PlanoQC($L36,"N"))</f>
        <v/>
      </c>
      <c r="Z36" s="142" t="str">
        <f>IF(NOT(ISNUMBER($L36)),"",mPlanoQC.PlanoQC($L36,"RUNSIZE"))</f>
        <v/>
      </c>
      <c r="AA36" s="30" t="str">
        <f>IF(NOT(ISNUMBER($L36)),"",mPlanoQC.CoberturaWestgard($L36))</f>
        <v>TOTAL</v>
      </c>
      <c r="AB36" s="30" t="str">
        <f t="shared" si="7"/>
        <v>Fósforo|1</v>
      </c>
      <c r="AC36" s="144">
        <f>IF($A36="","",mCEQ.BiasEQ($A36,eqAnoEP,"N",eqProvedor,eqRodada))</f>
        <v>15</v>
      </c>
      <c r="AD36" s="144">
        <f>IF($A36="","",mCEQ.BiasEQ($A36,eqAnoEP,"NRODADAS",eqProvedor,eqRodada))</f>
        <v>3</v>
      </c>
    </row>
    <row r="37" spans="1:30" x14ac:dyDescent="0.25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0">
        <f t="shared" si="2"/>
        <v>4.9418748253982816</v>
      </c>
      <c r="O37" s="151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1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2">
        <f t="shared" si="5"/>
        <v>4265.3615636376599</v>
      </c>
      <c r="W37" s="143">
        <f t="shared" si="6"/>
        <v>99.573463843636233</v>
      </c>
      <c r="X37" s="30" t="str">
        <f>IF(NOT(ISNUMBER($L37)),"",mPlanoQC.PlanoQC($L37,"REGRAS"))</f>
        <v>1_3s / 2_2s / R_4s / 4_1s</v>
      </c>
      <c r="Y37" s="144">
        <f>IF(NOT(ISNUMBER($L37)),"",mPlanoQC.PlanoQC($L37,"N"))</f>
        <v>4</v>
      </c>
      <c r="Z37" s="142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  <c r="AC37" s="144">
        <f>IF($A37="","",mCEQ.BiasEQ($A37,eqAnoEP,"N",eqProvedor,eqRodada))</f>
        <v>15</v>
      </c>
      <c r="AD37" s="144">
        <f>IF($A37="","",mCEQ.BiasEQ($A37,eqAnoEP,"NRODADAS",eqProvedor,eqRodada))</f>
        <v>3</v>
      </c>
    </row>
    <row r="38" spans="1:30" x14ac:dyDescent="0.25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0">
        <f t="shared" si="2"/>
        <v>4.4039766055455036</v>
      </c>
      <c r="O38" s="151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1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2">
        <f t="shared" si="5"/>
        <v>3590.4796139961668</v>
      </c>
      <c r="W38" s="143">
        <f t="shared" si="6"/>
        <v>99.640952038600389</v>
      </c>
      <c r="X38" s="30" t="str">
        <f>IF(NOT(ISNUMBER($L38)),"",mPlanoQC.PlanoQC($L38,"REGRAS"))</f>
        <v>1_3s / 2_2s / R_4s / 4_1s</v>
      </c>
      <c r="Y38" s="144">
        <f>IF(NOT(ISNUMBER($L38)),"",mPlanoQC.PlanoQC($L38,"N"))</f>
        <v>4</v>
      </c>
      <c r="Z38" s="142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  <c r="AC38" s="144">
        <f>IF($A38="","",mCEQ.BiasEQ($A38,eqAnoEP,"N",eqProvedor,eqRodada))</f>
        <v>15</v>
      </c>
      <c r="AD38" s="144">
        <f>IF($A38="","",mCEQ.BiasEQ($A38,eqAnoEP,"NRODADAS",eqProvedor,eqRodada))</f>
        <v>3</v>
      </c>
    </row>
    <row r="39" spans="1:30" x14ac:dyDescent="0.25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0">
        <f t="shared" si="2"/>
        <v>5.2173904780496958</v>
      </c>
      <c r="O39" s="151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1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2">
        <f t="shared" si="5"/>
        <v>6.7831205938784223</v>
      </c>
      <c r="W39" s="143">
        <f t="shared" si="6"/>
        <v>99.999321687940608</v>
      </c>
      <c r="X39" s="30" t="str">
        <f>IF(NOT(ISNUMBER($L39)),"",mPlanoQC.PlanoQC($L39,"REGRAS"))</f>
        <v>1_3s / 2_2s / R_4s</v>
      </c>
      <c r="Y39" s="144">
        <f>IF(NOT(ISNUMBER($L39)),"",mPlanoQC.PlanoQC($L39,"N"))</f>
        <v>2</v>
      </c>
      <c r="Z39" s="142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  <c r="AC39" s="144">
        <f>IF($A39="","",mCEQ.BiasEQ($A39,eqAnoEP,"N",eqProvedor,eqRodada))</f>
        <v>15</v>
      </c>
      <c r="AD39" s="144">
        <f>IF($A39="","",mCEQ.BiasEQ($A39,eqAnoEP,"NRODADAS",eqProvedor,eqRodada))</f>
        <v>3</v>
      </c>
    </row>
    <row r="40" spans="1:30" x14ac:dyDescent="0.25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0" t="str">
        <f t="shared" si="2"/>
        <v/>
      </c>
      <c r="O40" s="151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1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2" t="str">
        <f t="shared" si="5"/>
        <v/>
      </c>
      <c r="W40" s="143" t="str">
        <f t="shared" si="6"/>
        <v/>
      </c>
      <c r="X40" s="30" t="str">
        <f>IF(NOT(ISNUMBER($L40)),"",mPlanoQC.PlanoQC($L40,"REGRAS"))</f>
        <v/>
      </c>
      <c r="Y40" s="144" t="str">
        <f>IF(NOT(ISNUMBER($L40)),"",mPlanoQC.PlanoQC($L40,"N"))</f>
        <v/>
      </c>
      <c r="Z40" s="142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  <c r="AC40" s="144" t="str">
        <f>IF($A40="","",mCEQ.BiasEQ($A40,eqAnoEP,"N",eqProvedor,eqRodada))</f>
        <v>SEM EP</v>
      </c>
      <c r="AD40" s="144" t="str">
        <f>IF($A40="","",mCEQ.BiasEQ($A40,eqAnoEP,"NRODADAS",eqProvedor,eqRodada))</f>
        <v>SEM EP</v>
      </c>
    </row>
    <row r="41" spans="1:30" x14ac:dyDescent="0.25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0" t="str">
        <f t="shared" si="2"/>
        <v/>
      </c>
      <c r="O41" s="151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1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2" t="str">
        <f t="shared" si="5"/>
        <v/>
      </c>
      <c r="W41" s="143" t="str">
        <f t="shared" si="6"/>
        <v/>
      </c>
      <c r="X41" s="30" t="str">
        <f>IF(NOT(ISNUMBER($L41)),"",mPlanoQC.PlanoQC($L41,"REGRAS"))</f>
        <v/>
      </c>
      <c r="Y41" s="144" t="str">
        <f>IF(NOT(ISNUMBER($L41)),"",mPlanoQC.PlanoQC($L41,"N"))</f>
        <v/>
      </c>
      <c r="Z41" s="142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  <c r="AC41" s="144" t="str">
        <f>IF($A41="","",mCEQ.BiasEQ($A41,eqAnoEP,"N",eqProvedor,eqRodada))</f>
        <v>SEM EP</v>
      </c>
      <c r="AD41" s="144" t="str">
        <f>IF($A41="","",mCEQ.BiasEQ($A41,eqAnoEP,"NRODADAS",eqProvedor,eqRodada))</f>
        <v>SEM EP</v>
      </c>
    </row>
    <row r="42" spans="1:30" x14ac:dyDescent="0.25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0">
        <f t="shared" si="2"/>
        <v>1.9102305691167629</v>
      </c>
      <c r="O42" s="151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1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2">
        <f t="shared" si="5"/>
        <v>303742.74970328284</v>
      </c>
      <c r="W42" s="143">
        <f t="shared" si="6"/>
        <v>69.625725029671713</v>
      </c>
      <c r="X42" s="30" t="str">
        <f>IF(NOT(ISNUMBER($L42)),"",mPlanoQC.PlanoQC($L42,"REGRAS"))</f>
        <v>1_3s / 2_2s / R_4s / 4_1s / 8x</v>
      </c>
      <c r="Y42" s="144" t="str">
        <f>IF(NOT(ISNUMBER($L42)),"",mPlanoQC.PlanoQC($L42,"N"))</f>
        <v/>
      </c>
      <c r="Z42" s="142" t="str">
        <f>IF(NOT(ISNUMBER($L42)),"",mPlanoQC.PlanoQC($L42,"RUNSIZE"))</f>
        <v/>
      </c>
      <c r="AA42" s="30" t="str">
        <f>IF(NOT(ISNUMBER($L42)),"",mPlanoQC.CoberturaWestgard($L42))</f>
        <v>TOTAL</v>
      </c>
      <c r="AB42" s="30" t="str">
        <f t="shared" si="7"/>
        <v>Magnésio|1</v>
      </c>
      <c r="AC42" s="144">
        <f>IF($A42="","",mCEQ.BiasEQ($A42,eqAnoEP,"N",eqProvedor,eqRodada))</f>
        <v>15</v>
      </c>
      <c r="AD42" s="144">
        <f>IF($A42="","",mCEQ.BiasEQ($A42,eqAnoEP,"NRODADAS",eqProvedor,eqRodada))</f>
        <v>3</v>
      </c>
    </row>
    <row r="43" spans="1:30" x14ac:dyDescent="0.25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0">
        <f t="shared" si="2"/>
        <v>4.6164220336856197</v>
      </c>
      <c r="O43" s="151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1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2">
        <f t="shared" si="5"/>
        <v>76664.541711095051</v>
      </c>
      <c r="W43" s="143">
        <f t="shared" si="6"/>
        <v>92.333545828890493</v>
      </c>
      <c r="X43" s="30" t="str">
        <f>IF(NOT(ISNUMBER($L43)),"",mPlanoQC.PlanoQC($L43,"REGRAS"))</f>
        <v>1_3s / 2_2s / R_4s / 4_1s / 8x</v>
      </c>
      <c r="Y43" s="144" t="str">
        <f>IF(NOT(ISNUMBER($L43)),"",mPlanoQC.PlanoQC($L43,"N"))</f>
        <v/>
      </c>
      <c r="Z43" s="142" t="str">
        <f>IF(NOT(ISNUMBER($L43)),"",mPlanoQC.PlanoQC($L43,"RUNSIZE"))</f>
        <v/>
      </c>
      <c r="AA43" s="30" t="str">
        <f>IF(NOT(ISNUMBER($L43)),"",mPlanoQC.CoberturaWestgard($L43))</f>
        <v>TOTAL</v>
      </c>
      <c r="AB43" s="30" t="str">
        <f t="shared" si="7"/>
        <v>Magnésio|2</v>
      </c>
      <c r="AC43" s="144">
        <f>IF($A43="","",mCEQ.BiasEQ($A43,eqAnoEP,"N",eqProvedor,eqRodada))</f>
        <v>15</v>
      </c>
      <c r="AD43" s="144">
        <f>IF($A43="","",mCEQ.BiasEQ($A43,eqAnoEP,"NRODADAS",eqProvedor,eqRodada))</f>
        <v>3</v>
      </c>
    </row>
    <row r="44" spans="1:30" x14ac:dyDescent="0.25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0">
        <f t="shared" si="2"/>
        <v>2.5927346571498608</v>
      </c>
      <c r="O44" s="151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1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2">
        <f t="shared" si="5"/>
        <v>112739.48392650446</v>
      </c>
      <c r="W44" s="143">
        <f t="shared" si="6"/>
        <v>88.726051607349561</v>
      </c>
      <c r="X44" s="30" t="str">
        <f>IF(NOT(ISNUMBER($L44)),"",mPlanoQC.PlanoQC($L44,"REGRAS"))</f>
        <v>1_3s / 2_2s / R_4s / 4_1s / 8x</v>
      </c>
      <c r="Y44" s="144" t="str">
        <f>IF(NOT(ISNUMBER($L44)),"",mPlanoQC.PlanoQC($L44,"N"))</f>
        <v/>
      </c>
      <c r="Z44" s="142" t="str">
        <f>IF(NOT(ISNUMBER($L44)),"",mPlanoQC.PlanoQC($L44,"RUNSIZE"))</f>
        <v/>
      </c>
      <c r="AA44" s="30" t="str">
        <f>IF(NOT(ISNUMBER($L44)),"",mPlanoQC.CoberturaWestgard($L44))</f>
        <v>TOTAL</v>
      </c>
      <c r="AB44" s="30" t="str">
        <f t="shared" si="7"/>
        <v>Proteína total|1</v>
      </c>
      <c r="AC44" s="144">
        <f>IF($A44="","",mCEQ.BiasEQ($A44,eqAnoEP,"N",eqProvedor,eqRodada))</f>
        <v>15</v>
      </c>
      <c r="AD44" s="144">
        <f>IF($A44="","",mCEQ.BiasEQ($A44,eqAnoEP,"NRODADAS",eqProvedor,eqRodada))</f>
        <v>3</v>
      </c>
    </row>
    <row r="45" spans="1:30" x14ac:dyDescent="0.25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0">
        <f t="shared" si="2"/>
        <v>2.6456295727877341</v>
      </c>
      <c r="O45" s="151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1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2">
        <f t="shared" si="5"/>
        <v>105983.22336577781</v>
      </c>
      <c r="W45" s="143">
        <f t="shared" si="6"/>
        <v>89.40167766342222</v>
      </c>
      <c r="X45" s="30" t="str">
        <f>IF(NOT(ISNUMBER($L45)),"",mPlanoQC.PlanoQC($L45,"REGRAS"))</f>
        <v>1_3s / 2_2s / R_4s / 4_1s / 8x</v>
      </c>
      <c r="Y45" s="144" t="str">
        <f>IF(NOT(ISNUMBER($L45)),"",mPlanoQC.PlanoQC($L45,"N"))</f>
        <v/>
      </c>
      <c r="Z45" s="142" t="str">
        <f>IF(NOT(ISNUMBER($L45)),"",mPlanoQC.PlanoQC($L45,"RUNSIZE"))</f>
        <v/>
      </c>
      <c r="AA45" s="30" t="str">
        <f>IF(NOT(ISNUMBER($L45)),"",mPlanoQC.CoberturaWestgard($L45))</f>
        <v>TOTAL</v>
      </c>
      <c r="AB45" s="30" t="str">
        <f t="shared" si="7"/>
        <v>Proteína total|2</v>
      </c>
      <c r="AC45" s="144">
        <f>IF($A45="","",mCEQ.BiasEQ($A45,eqAnoEP,"N",eqProvedor,eqRodada))</f>
        <v>15</v>
      </c>
      <c r="AD45" s="144">
        <f>IF($A45="","",mCEQ.BiasEQ($A45,eqAnoEP,"NRODADAS",eqProvedor,eqRodada))</f>
        <v>3</v>
      </c>
    </row>
    <row r="46" spans="1:30" x14ac:dyDescent="0.25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0">
        <f t="shared" ref="N46:N77" si="10">IF(OR(NOT(ISNUMBER($K46)),NOT(ISNUMBER($H46))),"",$K46-$H46)</f>
        <v>20.401477468833367</v>
      </c>
      <c r="O46" s="151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1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2">
        <f t="shared" ref="V46:V77" si="13">IF(NOT(ISNUMBER($L46)),"",mPlanoQC.DPMdoSigma($L46))</f>
        <v>0</v>
      </c>
      <c r="W46" s="143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4">
        <f>IF(NOT(ISNUMBER($L46)),"",mPlanoQC.PlanoQC($L46,"N"))</f>
        <v>2</v>
      </c>
      <c r="Z46" s="142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  <c r="AC46" s="144">
        <f>IF($A46="","",mCEQ.BiasEQ($A46,eqAnoEP,"N",eqProvedor,eqRodada))</f>
        <v>15</v>
      </c>
      <c r="AD46" s="144">
        <f>IF($A46="","",mCEQ.BiasEQ($A46,eqAnoEP,"NRODADAS",eqProvedor,eqRodada))</f>
        <v>3</v>
      </c>
    </row>
    <row r="47" spans="1:30" x14ac:dyDescent="0.25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0">
        <f t="shared" si="10"/>
        <v>19.230486713552285</v>
      </c>
      <c r="O47" s="151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1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2">
        <f t="shared" si="13"/>
        <v>2.2204460492503131E-10</v>
      </c>
      <c r="W47" s="143">
        <f t="shared" si="14"/>
        <v>99.999999999999972</v>
      </c>
      <c r="X47" s="30" t="str">
        <f>IF(NOT(ISNUMBER($L47)),"",mPlanoQC.PlanoQC($L47,"REGRAS"))</f>
        <v>1_3s</v>
      </c>
      <c r="Y47" s="144">
        <f>IF(NOT(ISNUMBER($L47)),"",mPlanoQC.PlanoQC($L47,"N"))</f>
        <v>2</v>
      </c>
      <c r="Z47" s="142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  <c r="AC47" s="144">
        <f>IF($A47="","",mCEQ.BiasEQ($A47,eqAnoEP,"N",eqProvedor,eqRodada))</f>
        <v>15</v>
      </c>
      <c r="AD47" s="144">
        <f>IF($A47="","",mCEQ.BiasEQ($A47,eqAnoEP,"NRODADAS",eqProvedor,eqRodada))</f>
        <v>3</v>
      </c>
    </row>
    <row r="48" spans="1:30" x14ac:dyDescent="0.25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0">
        <f t="shared" si="10"/>
        <v>-3.9296244834306204</v>
      </c>
      <c r="O48" s="151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1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2">
        <f t="shared" si="13"/>
        <v>780457.24352383765</v>
      </c>
      <c r="W48" s="143">
        <f t="shared" si="14"/>
        <v>21.954275647616235</v>
      </c>
      <c r="X48" s="30" t="str">
        <f>IF(NOT(ISNUMBER($L48)),"",mPlanoQC.PlanoQC($L48,"REGRAS"))</f>
        <v>1_3s / 2_2s / R_4s / 4_1s / 8x</v>
      </c>
      <c r="Y48" s="144" t="str">
        <f>IF(NOT(ISNUMBER($L48)),"",mPlanoQC.PlanoQC($L48,"N"))</f>
        <v/>
      </c>
      <c r="Z48" s="142" t="str">
        <f>IF(NOT(ISNUMBER($L48)),"",mPlanoQC.PlanoQC($L48,"RUNSIZE"))</f>
        <v/>
      </c>
      <c r="AA48" s="30" t="str">
        <f>IF(NOT(ISNUMBER($L48)),"",mPlanoQC.CoberturaWestgard($L48))</f>
        <v>TOTAL</v>
      </c>
      <c r="AB48" s="30" t="str">
        <f t="shared" si="15"/>
        <v>Ureia|1</v>
      </c>
      <c r="AC48" s="144">
        <f>IF($A48="","",mCEQ.BiasEQ($A48,eqAnoEP,"N",eqProvedor,eqRodada))</f>
        <v>15</v>
      </c>
      <c r="AD48" s="144">
        <f>IF($A48="","",mCEQ.BiasEQ($A48,eqAnoEP,"NRODADAS",eqProvedor,eqRodada))</f>
        <v>3</v>
      </c>
    </row>
    <row r="49" spans="1:30" x14ac:dyDescent="0.25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0">
        <f t="shared" si="10"/>
        <v>-1.2065933072870099</v>
      </c>
      <c r="O49" s="151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1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2">
        <f t="shared" si="13"/>
        <v>623015.7116755778</v>
      </c>
      <c r="W49" s="143">
        <f t="shared" si="14"/>
        <v>37.698428832442218</v>
      </c>
      <c r="X49" s="30" t="str">
        <f>IF(NOT(ISNUMBER($L49)),"",mPlanoQC.PlanoQC($L49,"REGRAS"))</f>
        <v>1_3s / 2_2s / R_4s / 4_1s / 8x</v>
      </c>
      <c r="Y49" s="144" t="str">
        <f>IF(NOT(ISNUMBER($L49)),"",mPlanoQC.PlanoQC($L49,"N"))</f>
        <v/>
      </c>
      <c r="Z49" s="142" t="str">
        <f>IF(NOT(ISNUMBER($L49)),"",mPlanoQC.PlanoQC($L49,"RUNSIZE"))</f>
        <v/>
      </c>
      <c r="AA49" s="30" t="str">
        <f>IF(NOT(ISNUMBER($L49)),"",mPlanoQC.CoberturaWestgard($L49))</f>
        <v>TOTAL</v>
      </c>
      <c r="AB49" s="30" t="str">
        <f t="shared" si="15"/>
        <v>Ureia|2</v>
      </c>
      <c r="AC49" s="144">
        <f>IF($A49="","",mCEQ.BiasEQ($A49,eqAnoEP,"N",eqProvedor,eqRodada))</f>
        <v>15</v>
      </c>
      <c r="AD49" s="144">
        <f>IF($A49="","",mCEQ.BiasEQ($A49,eqAnoEP,"NRODADAS",eqProvedor,eqRodada))</f>
        <v>3</v>
      </c>
    </row>
    <row r="50" spans="1:30" x14ac:dyDescent="0.25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0">
        <f t="shared" si="10"/>
        <v>26.258057087809881</v>
      </c>
      <c r="O50" s="151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1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2">
        <f t="shared" si="13"/>
        <v>0</v>
      </c>
      <c r="W50" s="143">
        <f t="shared" si="14"/>
        <v>100</v>
      </c>
      <c r="X50" s="30" t="str">
        <f>IF(NOT(ISNUMBER($L50)),"",mPlanoQC.PlanoQC($L50,"REGRAS"))</f>
        <v>1_3s</v>
      </c>
      <c r="Y50" s="144">
        <f>IF(NOT(ISNUMBER($L50)),"",mPlanoQC.PlanoQC($L50,"N"))</f>
        <v>2</v>
      </c>
      <c r="Z50" s="142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  <c r="AC50" s="144">
        <f>IF($A50="","",mCEQ.BiasEQ($A50,eqAnoEP,"N",eqProvedor,eqRodada))</f>
        <v>15</v>
      </c>
      <c r="AD50" s="144">
        <f>IF($A50="","",mCEQ.BiasEQ($A50,eqAnoEP,"NRODADAS",eqProvedor,eqRodada))</f>
        <v>3</v>
      </c>
    </row>
    <row r="51" spans="1:30" x14ac:dyDescent="0.25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0">
        <f t="shared" si="10"/>
        <v>26.548917687612551</v>
      </c>
      <c r="O51" s="151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1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2">
        <f t="shared" si="13"/>
        <v>0</v>
      </c>
      <c r="W51" s="143">
        <f t="shared" si="14"/>
        <v>100</v>
      </c>
      <c r="X51" s="30" t="str">
        <f>IF(NOT(ISNUMBER($L51)),"",mPlanoQC.PlanoQC($L51,"REGRAS"))</f>
        <v>1_3s</v>
      </c>
      <c r="Y51" s="144">
        <f>IF(NOT(ISNUMBER($L51)),"",mPlanoQC.PlanoQC($L51,"N"))</f>
        <v>2</v>
      </c>
      <c r="Z51" s="142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  <c r="AC51" s="144">
        <f>IF($A51="","",mCEQ.BiasEQ($A51,eqAnoEP,"N",eqProvedor,eqRodada))</f>
        <v>15</v>
      </c>
      <c r="AD51" s="144">
        <f>IF($A51="","",mCEQ.BiasEQ($A51,eqAnoEP,"NRODADAS",eqProvedor,eqRodada))</f>
        <v>3</v>
      </c>
    </row>
    <row r="52" spans="1:30" x14ac:dyDescent="0.25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0">
        <f t="shared" si="10"/>
        <v>8.5003840619445796</v>
      </c>
      <c r="O52" s="151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1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2">
        <f t="shared" si="13"/>
        <v>1080.3404265403715</v>
      </c>
      <c r="W52" s="143">
        <f t="shared" si="14"/>
        <v>99.89196595734596</v>
      </c>
      <c r="X52" s="30" t="str">
        <f>IF(NOT(ISNUMBER($L52)),"",mPlanoQC.PlanoQC($L52,"REGRAS"))</f>
        <v>1_3s / 2_2s / R_4s / 4_1s</v>
      </c>
      <c r="Y52" s="144">
        <f>IF(NOT(ISNUMBER($L52)),"",mPlanoQC.PlanoQC($L52,"N"))</f>
        <v>4</v>
      </c>
      <c r="Z52" s="142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  <c r="AC52" s="144">
        <f>IF($A52="","",mCEQ.BiasEQ($A52,eqAnoEP,"N",eqProvedor,eqRodada))</f>
        <v>15</v>
      </c>
      <c r="AD52" s="144">
        <f>IF($A52="","",mCEQ.BiasEQ($A52,eqAnoEP,"NRODADAS",eqProvedor,eqRodada))</f>
        <v>3</v>
      </c>
    </row>
    <row r="53" spans="1:30" x14ac:dyDescent="0.25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0">
        <f t="shared" si="10"/>
        <v>10.049806968053058</v>
      </c>
      <c r="O53" s="151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1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2">
        <f t="shared" si="13"/>
        <v>8.0749441910832331E-2</v>
      </c>
      <c r="W53" s="143">
        <f t="shared" si="14"/>
        <v>99.999991925055809</v>
      </c>
      <c r="X53" s="30" t="str">
        <f>IF(NOT(ISNUMBER($L53)),"",mPlanoQC.PlanoQC($L53,"REGRAS"))</f>
        <v>1_3s</v>
      </c>
      <c r="Y53" s="144">
        <f>IF(NOT(ISNUMBER($L53)),"",mPlanoQC.PlanoQC($L53,"N"))</f>
        <v>2</v>
      </c>
      <c r="Z53" s="142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  <c r="AC53" s="144">
        <f>IF($A53="","",mCEQ.BiasEQ($A53,eqAnoEP,"N",eqProvedor,eqRodada))</f>
        <v>15</v>
      </c>
      <c r="AD53" s="144">
        <f>IF($A53="","",mCEQ.BiasEQ($A53,eqAnoEP,"NRODADAS",eqProvedor,eqRodada))</f>
        <v>3</v>
      </c>
    </row>
    <row r="54" spans="1:30" x14ac:dyDescent="0.25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0">
        <f t="shared" si="10"/>
        <v>11.670343293068804</v>
      </c>
      <c r="O54" s="151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1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2">
        <f t="shared" si="13"/>
        <v>6356.4848753991928</v>
      </c>
      <c r="W54" s="143">
        <f t="shared" si="14"/>
        <v>99.364351512460075</v>
      </c>
      <c r="X54" s="30" t="str">
        <f>IF(NOT(ISNUMBER($L54)),"",mPlanoQC.PlanoQC($L54,"REGRAS"))</f>
        <v>1_3s / 2_2s / R_4s / 4_1s / 8x</v>
      </c>
      <c r="Y54" s="144">
        <f>IF(NOT(ISNUMBER($L54)),"",mPlanoQC.PlanoQC($L54,"N"))</f>
        <v>6</v>
      </c>
      <c r="Z54" s="142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  <c r="AC54" s="144">
        <f>IF($A54="","",mCEQ.BiasEQ($A54,eqAnoEP,"N",eqProvedor,eqRodada))</f>
        <v>15</v>
      </c>
      <c r="AD54" s="144">
        <f>IF($A54="","",mCEQ.BiasEQ($A54,eqAnoEP,"NRODADAS",eqProvedor,eqRodada))</f>
        <v>3</v>
      </c>
    </row>
    <row r="55" spans="1:30" x14ac:dyDescent="0.25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0">
        <f t="shared" si="10"/>
        <v>16.419536504293006</v>
      </c>
      <c r="O55" s="151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1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2">
        <f t="shared" si="13"/>
        <v>8.8817841970012523E-10</v>
      </c>
      <c r="W55" s="143">
        <f t="shared" si="14"/>
        <v>99.999999999999915</v>
      </c>
      <c r="X55" s="30" t="str">
        <f>IF(NOT(ISNUMBER($L55)),"",mPlanoQC.PlanoQC($L55,"REGRAS"))</f>
        <v>1_3s</v>
      </c>
      <c r="Y55" s="144">
        <f>IF(NOT(ISNUMBER($L55)),"",mPlanoQC.PlanoQC($L55,"N"))</f>
        <v>2</v>
      </c>
      <c r="Z55" s="142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  <c r="AC55" s="144">
        <f>IF($A55="","",mCEQ.BiasEQ($A55,eqAnoEP,"N",eqProvedor,eqRodada))</f>
        <v>15</v>
      </c>
      <c r="AD55" s="144">
        <f>IF($A55="","",mCEQ.BiasEQ($A55,eqAnoEP,"NRODADAS",eqProvedor,eqRodada))</f>
        <v>3</v>
      </c>
    </row>
    <row r="56" spans="1:30" x14ac:dyDescent="0.25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0">
        <f t="shared" si="10"/>
        <v>16.054617364157838</v>
      </c>
      <c r="O56" s="151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1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2">
        <f t="shared" si="13"/>
        <v>2.2204460492503131E-10</v>
      </c>
      <c r="W56" s="143">
        <f t="shared" si="14"/>
        <v>99.999999999999972</v>
      </c>
      <c r="X56" s="30" t="str">
        <f>IF(NOT(ISNUMBER($L56)),"",mPlanoQC.PlanoQC($L56,"REGRAS"))</f>
        <v>1_3s</v>
      </c>
      <c r="Y56" s="144">
        <f>IF(NOT(ISNUMBER($L56)),"",mPlanoQC.PlanoQC($L56,"N"))</f>
        <v>2</v>
      </c>
      <c r="Z56" s="142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  <c r="AC56" s="144">
        <f>IF($A56="","",mCEQ.BiasEQ($A56,eqAnoEP,"N",eqProvedor,eqRodada))</f>
        <v>15</v>
      </c>
      <c r="AD56" s="144">
        <f>IF($A56="","",mCEQ.BiasEQ($A56,eqAnoEP,"NRODADAS",eqProvedor,eqRodada))</f>
        <v>3</v>
      </c>
    </row>
    <row r="57" spans="1:30" x14ac:dyDescent="0.25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0">
        <f t="shared" si="10"/>
        <v>16.86548459157239</v>
      </c>
      <c r="O57" s="151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1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2">
        <f t="shared" si="13"/>
        <v>0</v>
      </c>
      <c r="W57" s="143">
        <f t="shared" si="14"/>
        <v>100</v>
      </c>
      <c r="X57" s="30" t="str">
        <f>IF(NOT(ISNUMBER($L57)),"",mPlanoQC.PlanoQC($L57,"REGRAS"))</f>
        <v>1_3s</v>
      </c>
      <c r="Y57" s="144">
        <f>IF(NOT(ISNUMBER($L57)),"",mPlanoQC.PlanoQC($L57,"N"))</f>
        <v>2</v>
      </c>
      <c r="Z57" s="142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  <c r="AC57" s="144">
        <f>IF($A57="","",mCEQ.BiasEQ($A57,eqAnoEP,"N",eqProvedor,eqRodada))</f>
        <v>15</v>
      </c>
      <c r="AD57" s="144">
        <f>IF($A57="","",mCEQ.BiasEQ($A57,eqAnoEP,"NRODADAS",eqProvedor,eqRodada))</f>
        <v>3</v>
      </c>
    </row>
    <row r="58" spans="1:30" x14ac:dyDescent="0.25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0">
        <f t="shared" si="10"/>
        <v>4.3047665736374103</v>
      </c>
      <c r="O58" s="151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1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2">
        <f t="shared" si="13"/>
        <v>176042.40103493296</v>
      </c>
      <c r="W58" s="143">
        <f t="shared" si="14"/>
        <v>82.395759896506704</v>
      </c>
      <c r="X58" s="30" t="str">
        <f>IF(NOT(ISNUMBER($L58)),"",mPlanoQC.PlanoQC($L58,"REGRAS"))</f>
        <v>1_3s / 2_2s / R_4s / 4_1s / 8x</v>
      </c>
      <c r="Y58" s="144" t="str">
        <f>IF(NOT(ISNUMBER($L58)),"",mPlanoQC.PlanoQC($L58,"N"))</f>
        <v/>
      </c>
      <c r="Z58" s="142" t="str">
        <f>IF(NOT(ISNUMBER($L58)),"",mPlanoQC.PlanoQC($L58,"RUNSIZE"))</f>
        <v/>
      </c>
      <c r="AA58" s="30" t="str">
        <f>IF(NOT(ISNUMBER($L58)),"",mPlanoQC.CoberturaWestgard($L58))</f>
        <v>TOTAL</v>
      </c>
      <c r="AB58" s="30" t="str">
        <f t="shared" si="15"/>
        <v>Lactato desidrogenase|1</v>
      </c>
      <c r="AC58" s="144">
        <f>IF($A58="","",mCEQ.BiasEQ($A58,eqAnoEP,"N",eqProvedor,eqRodada))</f>
        <v>15</v>
      </c>
      <c r="AD58" s="144">
        <f>IF($A58="","",mCEQ.BiasEQ($A58,eqAnoEP,"NRODADAS",eqProvedor,eqRodada))</f>
        <v>3</v>
      </c>
    </row>
    <row r="59" spans="1:30" x14ac:dyDescent="0.25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0">
        <f t="shared" si="10"/>
        <v>7.6090075509932094</v>
      </c>
      <c r="O59" s="151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1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2">
        <f t="shared" si="13"/>
        <v>10271.059695900476</v>
      </c>
      <c r="W59" s="143">
        <f t="shared" si="14"/>
        <v>98.972894030409947</v>
      </c>
      <c r="X59" s="30" t="str">
        <f>IF(NOT(ISNUMBER($L59)),"",mPlanoQC.PlanoQC($L59,"REGRAS"))</f>
        <v>1_3s / 2_2s / R_4s / 4_1s / 8x</v>
      </c>
      <c r="Y59" s="144">
        <f>IF(NOT(ISNUMBER($L59)),"",mPlanoQC.PlanoQC($L59,"N"))</f>
        <v>6</v>
      </c>
      <c r="Z59" s="142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  <c r="AC59" s="144">
        <f>IF($A59="","",mCEQ.BiasEQ($A59,eqAnoEP,"N",eqProvedor,eqRodada))</f>
        <v>15</v>
      </c>
      <c r="AD59" s="144">
        <f>IF($A59="","",mCEQ.BiasEQ($A59,eqAnoEP,"NRODADAS",eqProvedor,eqRodada))</f>
        <v>3</v>
      </c>
    </row>
    <row r="60" spans="1:30" x14ac:dyDescent="0.25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0">
        <f t="shared" si="10"/>
        <v>-12.754768277746711</v>
      </c>
      <c r="O60" s="151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1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2">
        <f t="shared" si="13"/>
        <v>999961.22122138389</v>
      </c>
      <c r="W60" s="143">
        <f t="shared" si="14"/>
        <v>3.8778778616106162E-3</v>
      </c>
      <c r="X60" s="30" t="str">
        <f>IF(NOT(ISNUMBER($L60)),"",mPlanoQC.PlanoQC($L60,"REGRAS"))</f>
        <v>1_3s / 2_2s / R_4s / 4_1s / 8x</v>
      </c>
      <c r="Y60" s="144" t="str">
        <f>IF(NOT(ISNUMBER($L60)),"",mPlanoQC.PlanoQC($L60,"N"))</f>
        <v/>
      </c>
      <c r="Z60" s="142" t="str">
        <f>IF(NOT(ISNUMBER($L60)),"",mPlanoQC.PlanoQC($L60,"RUNSIZE"))</f>
        <v/>
      </c>
      <c r="AA60" s="30" t="str">
        <f>IF(NOT(ISNUMBER($L60)),"",mPlanoQC.CoberturaWestgard($L60))</f>
        <v>TOTAL</v>
      </c>
      <c r="AB60" s="30" t="str">
        <f t="shared" si="15"/>
        <v>Lipase|1</v>
      </c>
      <c r="AC60" s="144">
        <f>IF($A60="","",mCEQ.BiasEQ($A60,eqAnoEP,"N",eqProvedor,eqRodada))</f>
        <v>15</v>
      </c>
      <c r="AD60" s="144">
        <f>IF($A60="","",mCEQ.BiasEQ($A60,eqAnoEP,"NRODADAS",eqProvedor,eqRodada))</f>
        <v>3</v>
      </c>
    </row>
    <row r="61" spans="1:30" x14ac:dyDescent="0.25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0">
        <f t="shared" si="10"/>
        <v>-11.714684459662248</v>
      </c>
      <c r="O61" s="151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1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2">
        <f t="shared" si="13"/>
        <v>999997.62143284536</v>
      </c>
      <c r="W61" s="143">
        <f t="shared" si="14"/>
        <v>2.3785671546356843E-4</v>
      </c>
      <c r="X61" s="30" t="str">
        <f>IF(NOT(ISNUMBER($L61)),"",mPlanoQC.PlanoQC($L61,"REGRAS"))</f>
        <v>1_3s / 2_2s / R_4s / 4_1s / 8x</v>
      </c>
      <c r="Y61" s="144" t="str">
        <f>IF(NOT(ISNUMBER($L61)),"",mPlanoQC.PlanoQC($L61,"N"))</f>
        <v/>
      </c>
      <c r="Z61" s="142" t="str">
        <f>IF(NOT(ISNUMBER($L61)),"",mPlanoQC.PlanoQC($L61,"RUNSIZE"))</f>
        <v/>
      </c>
      <c r="AA61" s="30" t="str">
        <f>IF(NOT(ISNUMBER($L61)),"",mPlanoQC.CoberturaWestgard($L61))</f>
        <v>TOTAL</v>
      </c>
      <c r="AB61" s="30" t="str">
        <f t="shared" si="15"/>
        <v>Lipase|2</v>
      </c>
      <c r="AC61" s="144">
        <f>IF($A61="","",mCEQ.BiasEQ($A61,eqAnoEP,"N",eqProvedor,eqRodada))</f>
        <v>15</v>
      </c>
      <c r="AD61" s="144">
        <f>IF($A61="","",mCEQ.BiasEQ($A61,eqAnoEP,"NRODADAS",eqProvedor,eqRodada))</f>
        <v>3</v>
      </c>
    </row>
    <row r="62" spans="1:30" x14ac:dyDescent="0.25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0">
        <f t="shared" si="10"/>
        <v>5.1340391693568375</v>
      </c>
      <c r="O62" s="151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1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2">
        <f t="shared" si="13"/>
        <v>30680.112620612654</v>
      </c>
      <c r="W62" s="143">
        <f t="shared" si="14"/>
        <v>96.931988737938738</v>
      </c>
      <c r="X62" s="30" t="str">
        <f>IF(NOT(ISNUMBER($L62)),"",mPlanoQC.PlanoQC($L62,"REGRAS"))</f>
        <v>1_3s / 2_2s / R_4s / 4_1s / 8x</v>
      </c>
      <c r="Y62" s="144">
        <f>IF(NOT(ISNUMBER($L62)),"",mPlanoQC.PlanoQC($L62,"N"))</f>
        <v>6</v>
      </c>
      <c r="Z62" s="142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  <c r="AC62" s="144">
        <f>IF($A62="","",mCEQ.BiasEQ($A62,eqAnoEP,"N",eqProvedor,eqRodada))</f>
        <v>15</v>
      </c>
      <c r="AD62" s="144">
        <f>IF($A62="","",mCEQ.BiasEQ($A62,eqAnoEP,"NRODADAS",eqProvedor,eqRodada))</f>
        <v>3</v>
      </c>
    </row>
    <row r="63" spans="1:30" x14ac:dyDescent="0.25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0">
        <f t="shared" si="10"/>
        <v>6.8358508251923826</v>
      </c>
      <c r="O63" s="151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1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2">
        <f t="shared" si="13"/>
        <v>130.08081123488947</v>
      </c>
      <c r="W63" s="143">
        <f t="shared" si="14"/>
        <v>99.986991918876512</v>
      </c>
      <c r="X63" s="30" t="str">
        <f>IF(NOT(ISNUMBER($L63)),"",mPlanoQC.PlanoQC($L63,"REGRAS"))</f>
        <v>1_3s / 2_2s / R_4s</v>
      </c>
      <c r="Y63" s="144">
        <f>IF(NOT(ISNUMBER($L63)),"",mPlanoQC.PlanoQC($L63,"N"))</f>
        <v>2</v>
      </c>
      <c r="Z63" s="142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  <c r="AC63" s="144">
        <f>IF($A63="","",mCEQ.BiasEQ($A63,eqAnoEP,"N",eqProvedor,eqRodada))</f>
        <v>15</v>
      </c>
      <c r="AD63" s="144">
        <f>IF($A63="","",mCEQ.BiasEQ($A63,eqAnoEP,"NRODADAS",eqProvedor,eqRodada))</f>
        <v>3</v>
      </c>
    </row>
    <row r="64" spans="1:30" x14ac:dyDescent="0.25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0">
        <f t="shared" si="10"/>
        <v>4.798472168197204</v>
      </c>
      <c r="O64" s="151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1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2">
        <f t="shared" si="13"/>
        <v>151945.63939979556</v>
      </c>
      <c r="W64" s="143">
        <f t="shared" si="14"/>
        <v>84.80543606002044</v>
      </c>
      <c r="X64" s="30" t="str">
        <f>IF(NOT(ISNUMBER($L64)),"",mPlanoQC.PlanoQC($L64,"REGRAS"))</f>
        <v>1_3s / 2_2s / R_4s / 4_1s / 8x</v>
      </c>
      <c r="Y64" s="144" t="str">
        <f>IF(NOT(ISNUMBER($L64)),"",mPlanoQC.PlanoQC($L64,"N"))</f>
        <v/>
      </c>
      <c r="Z64" s="142" t="str">
        <f>IF(NOT(ISNUMBER($L64)),"",mPlanoQC.PlanoQC($L64,"RUNSIZE"))</f>
        <v/>
      </c>
      <c r="AA64" s="30" t="str">
        <f>IF(NOT(ISNUMBER($L64)),"",mPlanoQC.CoberturaWestgard($L64))</f>
        <v>TOTAL</v>
      </c>
      <c r="AB64" s="30" t="str">
        <f t="shared" si="15"/>
        <v>ALT (TGP)|1</v>
      </c>
      <c r="AC64" s="144">
        <f>IF($A64="","",mCEQ.BiasEQ($A64,eqAnoEP,"N",eqProvedor,eqRodada))</f>
        <v>15</v>
      </c>
      <c r="AD64" s="144">
        <f>IF($A64="","",mCEQ.BiasEQ($A64,eqAnoEP,"NRODADAS",eqProvedor,eqRodada))</f>
        <v>3</v>
      </c>
    </row>
    <row r="65" spans="1:30" x14ac:dyDescent="0.25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0">
        <f t="shared" si="10"/>
        <v>9.3832138250320121</v>
      </c>
      <c r="O65" s="151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1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2">
        <f t="shared" si="13"/>
        <v>134.42201736169056</v>
      </c>
      <c r="W65" s="143">
        <f t="shared" si="14"/>
        <v>99.986557798263831</v>
      </c>
      <c r="X65" s="30" t="str">
        <f>IF(NOT(ISNUMBER($L65)),"",mPlanoQC.PlanoQC($L65,"REGRAS"))</f>
        <v>1_3s / 2_2s / R_4s</v>
      </c>
      <c r="Y65" s="144">
        <f>IF(NOT(ISNUMBER($L65)),"",mPlanoQC.PlanoQC($L65,"N"))</f>
        <v>2</v>
      </c>
      <c r="Z65" s="142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  <c r="AC65" s="144">
        <f>IF($A65="","",mCEQ.BiasEQ($A65,eqAnoEP,"N",eqProvedor,eqRodada))</f>
        <v>15</v>
      </c>
      <c r="AD65" s="144">
        <f>IF($A65="","",mCEQ.BiasEQ($A65,eqAnoEP,"NRODADAS",eqProvedor,eqRodada))</f>
        <v>3</v>
      </c>
    </row>
    <row r="66" spans="1:30" x14ac:dyDescent="0.25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0" t="str">
        <f t="shared" si="10"/>
        <v/>
      </c>
      <c r="O66" s="151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1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2" t="str">
        <f t="shared" si="13"/>
        <v/>
      </c>
      <c r="W66" s="143" t="str">
        <f t="shared" si="14"/>
        <v/>
      </c>
      <c r="X66" s="30" t="str">
        <f>IF(NOT(ISNUMBER($L66)),"",mPlanoQC.PlanoQC($L66,"REGRAS"))</f>
        <v/>
      </c>
      <c r="Y66" s="144" t="str">
        <f>IF(NOT(ISNUMBER($L66)),"",mPlanoQC.PlanoQC($L66,"N"))</f>
        <v/>
      </c>
      <c r="Z66" s="142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  <c r="AC66" s="144" t="str">
        <f>IF($A66="","",mCEQ.BiasEQ($A66,eqAnoEP,"N",eqProvedor,eqRodada))</f>
        <v>SEM EP</v>
      </c>
      <c r="AD66" s="144" t="str">
        <f>IF($A66="","",mCEQ.BiasEQ($A66,eqAnoEP,"NRODADAS",eqProvedor,eqRodada))</f>
        <v>SEM EP</v>
      </c>
    </row>
    <row r="67" spans="1:30" x14ac:dyDescent="0.25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0" t="str">
        <f t="shared" si="10"/>
        <v/>
      </c>
      <c r="O67" s="151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1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2" t="str">
        <f t="shared" si="13"/>
        <v/>
      </c>
      <c r="W67" s="143" t="str">
        <f t="shared" si="14"/>
        <v/>
      </c>
      <c r="X67" s="30" t="str">
        <f>IF(NOT(ISNUMBER($L67)),"",mPlanoQC.PlanoQC($L67,"REGRAS"))</f>
        <v/>
      </c>
      <c r="Y67" s="144" t="str">
        <f>IF(NOT(ISNUMBER($L67)),"",mPlanoQC.PlanoQC($L67,"N"))</f>
        <v/>
      </c>
      <c r="Z67" s="142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  <c r="AC67" s="144" t="str">
        <f>IF($A67="","",mCEQ.BiasEQ($A67,eqAnoEP,"N",eqProvedor,eqRodada))</f>
        <v>SEM EP</v>
      </c>
      <c r="AD67" s="144" t="str">
        <f>IF($A67="","",mCEQ.BiasEQ($A67,eqAnoEP,"NRODADAS",eqProvedor,eqRodada))</f>
        <v>SEM EP</v>
      </c>
    </row>
    <row r="68" spans="1:30" x14ac:dyDescent="0.25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0">
        <f t="shared" si="10"/>
        <v>-12.898267137637475</v>
      </c>
      <c r="O68" s="151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1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2">
        <f t="shared" si="13"/>
        <v>880045.05931537261</v>
      </c>
      <c r="W68" s="143">
        <f t="shared" si="14"/>
        <v>11.995494068462738</v>
      </c>
      <c r="X68" s="30" t="str">
        <f>IF(NOT(ISNUMBER($L68)),"",mPlanoQC.PlanoQC($L68,"REGRAS"))</f>
        <v>1_3s / 2_2s / R_4s / 4_1s / 8x</v>
      </c>
      <c r="Y68" s="144" t="str">
        <f>IF(NOT(ISNUMBER($L68)),"",mPlanoQC.PlanoQC($L68,"N"))</f>
        <v/>
      </c>
      <c r="Z68" s="142" t="str">
        <f>IF(NOT(ISNUMBER($L68)),"",mPlanoQC.PlanoQC($L68,"RUNSIZE"))</f>
        <v/>
      </c>
      <c r="AA68" s="30" t="str">
        <f>IF(NOT(ISNUMBER($L68)),"",mPlanoQC.CoberturaWestgard($L68))</f>
        <v>TOTAL</v>
      </c>
      <c r="AB68" s="30" t="str">
        <f t="shared" si="15"/>
        <v>Bicarbonato|1</v>
      </c>
      <c r="AC68" s="144">
        <f>IF($A68="","",mCEQ.BiasEQ($A68,eqAnoEP,"N",eqProvedor,eqRodada))</f>
        <v>15</v>
      </c>
      <c r="AD68" s="144">
        <f>IF($A68="","",mCEQ.BiasEQ($A68,eqAnoEP,"NRODADAS",eqProvedor,eqRodada))</f>
        <v>3</v>
      </c>
    </row>
    <row r="69" spans="1:30" x14ac:dyDescent="0.25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0">
        <f t="shared" si="10"/>
        <v>-19.922199883124392</v>
      </c>
      <c r="O69" s="151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1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2">
        <f t="shared" si="13"/>
        <v>898675.44414806459</v>
      </c>
      <c r="W69" s="143">
        <f t="shared" si="14"/>
        <v>10.13245558519354</v>
      </c>
      <c r="X69" s="30" t="str">
        <f>IF(NOT(ISNUMBER($L69)),"",mPlanoQC.PlanoQC($L69,"REGRAS"))</f>
        <v>1_3s / 2_2s / R_4s / 4_1s / 8x</v>
      </c>
      <c r="Y69" s="144" t="str">
        <f>IF(NOT(ISNUMBER($L69)),"",mPlanoQC.PlanoQC($L69,"N"))</f>
        <v/>
      </c>
      <c r="Z69" s="142" t="str">
        <f>IF(NOT(ISNUMBER($L69)),"",mPlanoQC.PlanoQC($L69,"RUNSIZE"))</f>
        <v/>
      </c>
      <c r="AA69" s="30" t="str">
        <f>IF(NOT(ISNUMBER($L69)),"",mPlanoQC.CoberturaWestgard($L69))</f>
        <v>TOTAL</v>
      </c>
      <c r="AB69" s="30" t="str">
        <f t="shared" si="15"/>
        <v>Bicarbonato|2</v>
      </c>
      <c r="AC69" s="144">
        <f>IF($A69="","",mCEQ.BiasEQ($A69,eqAnoEP,"N",eqProvedor,eqRodada))</f>
        <v>15</v>
      </c>
      <c r="AD69" s="144">
        <f>IF($A69="","",mCEQ.BiasEQ($A69,eqAnoEP,"NRODADAS",eqProvedor,eqRodada))</f>
        <v>3</v>
      </c>
    </row>
    <row r="70" spans="1:30" x14ac:dyDescent="0.25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0">
        <f t="shared" si="10"/>
        <v>-0.47231862053806495</v>
      </c>
      <c r="O70" s="151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1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2">
        <f t="shared" si="13"/>
        <v>571114.38780313497</v>
      </c>
      <c r="W70" s="143">
        <f t="shared" si="14"/>
        <v>42.888561219686501</v>
      </c>
      <c r="X70" s="30" t="str">
        <f>IF(NOT(ISNUMBER($L70)),"",mPlanoQC.PlanoQC($L70,"REGRAS"))</f>
        <v>1_3s / 2_2s / R_4s / 4_1s / 8x</v>
      </c>
      <c r="Y70" s="144" t="str">
        <f>IF(NOT(ISNUMBER($L70)),"",mPlanoQC.PlanoQC($L70,"N"))</f>
        <v/>
      </c>
      <c r="Z70" s="142" t="str">
        <f>IF(NOT(ISNUMBER($L70)),"",mPlanoQC.PlanoQC($L70,"RUNSIZE"))</f>
        <v/>
      </c>
      <c r="AA70" s="30" t="str">
        <f>IF(NOT(ISNUMBER($L70)),"",mPlanoQC.CoberturaWestgard($L70))</f>
        <v>TOTAL</v>
      </c>
      <c r="AB70" s="30" t="str">
        <f t="shared" si="15"/>
        <v>Sódio|1</v>
      </c>
      <c r="AC70" s="144">
        <f>IF($A70="","",mCEQ.BiasEQ($A70,eqAnoEP,"N",eqProvedor,eqRodada))</f>
        <v>15</v>
      </c>
      <c r="AD70" s="144">
        <f>IF($A70="","",mCEQ.BiasEQ($A70,eqAnoEP,"NRODADAS",eqProvedor,eqRodada))</f>
        <v>3</v>
      </c>
    </row>
    <row r="71" spans="1:30" x14ac:dyDescent="0.25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0">
        <f t="shared" si="10"/>
        <v>-0.61045782153067929</v>
      </c>
      <c r="O71" s="151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1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2">
        <f t="shared" si="13"/>
        <v>599493.4590372768</v>
      </c>
      <c r="W71" s="143">
        <f t="shared" si="14"/>
        <v>40.050654096272318</v>
      </c>
      <c r="X71" s="30" t="str">
        <f>IF(NOT(ISNUMBER($L71)),"",mPlanoQC.PlanoQC($L71,"REGRAS"))</f>
        <v>1_3s / 2_2s / R_4s / 4_1s / 8x</v>
      </c>
      <c r="Y71" s="144" t="str">
        <f>IF(NOT(ISNUMBER($L71)),"",mPlanoQC.PlanoQC($L71,"N"))</f>
        <v/>
      </c>
      <c r="Z71" s="142" t="str">
        <f>IF(NOT(ISNUMBER($L71)),"",mPlanoQC.PlanoQC($L71,"RUNSIZE"))</f>
        <v/>
      </c>
      <c r="AA71" s="30" t="str">
        <f>IF(NOT(ISNUMBER($L71)),"",mPlanoQC.CoberturaWestgard($L71))</f>
        <v>TOTAL</v>
      </c>
      <c r="AB71" s="30" t="str">
        <f t="shared" si="15"/>
        <v>Sódio|2</v>
      </c>
      <c r="AC71" s="144">
        <f>IF($A71="","",mCEQ.BiasEQ($A71,eqAnoEP,"N",eqProvedor,eqRodada))</f>
        <v>15</v>
      </c>
      <c r="AD71" s="144">
        <f>IF($A71="","",mCEQ.BiasEQ($A71,eqAnoEP,"NRODADAS",eqProvedor,eqRodada))</f>
        <v>3</v>
      </c>
    </row>
    <row r="72" spans="1:30" x14ac:dyDescent="0.25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0">
        <f t="shared" si="10"/>
        <v>-0.26957038546278334</v>
      </c>
      <c r="O72" s="151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1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2">
        <f t="shared" si="13"/>
        <v>488252.17114405509</v>
      </c>
      <c r="W72" s="143">
        <f t="shared" si="14"/>
        <v>51.174782885594489</v>
      </c>
      <c r="X72" s="30" t="str">
        <f>IF(NOT(ISNUMBER($L72)),"",mPlanoQC.PlanoQC($L72,"REGRAS"))</f>
        <v>1_3s / 2_2s / R_4s / 4_1s / 8x</v>
      </c>
      <c r="Y72" s="144" t="str">
        <f>IF(NOT(ISNUMBER($L72)),"",mPlanoQC.PlanoQC($L72,"N"))</f>
        <v/>
      </c>
      <c r="Z72" s="142" t="str">
        <f>IF(NOT(ISNUMBER($L72)),"",mPlanoQC.PlanoQC($L72,"RUNSIZE"))</f>
        <v/>
      </c>
      <c r="AA72" s="30" t="str">
        <f>IF(NOT(ISNUMBER($L72)),"",mPlanoQC.CoberturaWestgard($L72))</f>
        <v>TOTAL</v>
      </c>
      <c r="AB72" s="30" t="str">
        <f t="shared" si="15"/>
        <v>Potássio|1</v>
      </c>
      <c r="AC72" s="144">
        <f>IF($A72="","",mCEQ.BiasEQ($A72,eqAnoEP,"N",eqProvedor,eqRodada))</f>
        <v>15</v>
      </c>
      <c r="AD72" s="144">
        <f>IF($A72="","",mCEQ.BiasEQ($A72,eqAnoEP,"NRODADAS",eqProvedor,eqRodada))</f>
        <v>3</v>
      </c>
    </row>
    <row r="73" spans="1:30" x14ac:dyDescent="0.25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0">
        <f t="shared" si="10"/>
        <v>0.56876562638900019</v>
      </c>
      <c r="O73" s="151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1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2">
        <f t="shared" si="13"/>
        <v>315925.22476791043</v>
      </c>
      <c r="W73" s="143">
        <f t="shared" si="14"/>
        <v>68.407477523208954</v>
      </c>
      <c r="X73" s="30" t="str">
        <f>IF(NOT(ISNUMBER($L73)),"",mPlanoQC.PlanoQC($L73,"REGRAS"))</f>
        <v>1_3s / 2_2s / R_4s / 4_1s / 8x</v>
      </c>
      <c r="Y73" s="144" t="str">
        <f>IF(NOT(ISNUMBER($L73)),"",mPlanoQC.PlanoQC($L73,"N"))</f>
        <v/>
      </c>
      <c r="Z73" s="142" t="str">
        <f>IF(NOT(ISNUMBER($L73)),"",mPlanoQC.PlanoQC($L73,"RUNSIZE"))</f>
        <v/>
      </c>
      <c r="AA73" s="30" t="str">
        <f>IF(NOT(ISNUMBER($L73)),"",mPlanoQC.CoberturaWestgard($L73))</f>
        <v>TOTAL</v>
      </c>
      <c r="AB73" s="30" t="str">
        <f t="shared" si="15"/>
        <v>Potássio|2</v>
      </c>
      <c r="AC73" s="144">
        <f>IF($A73="","",mCEQ.BiasEQ($A73,eqAnoEP,"N",eqProvedor,eqRodada))</f>
        <v>15</v>
      </c>
      <c r="AD73" s="144">
        <f>IF($A73="","",mCEQ.BiasEQ($A73,eqAnoEP,"NRODADAS",eqProvedor,eqRodada))</f>
        <v>3</v>
      </c>
    </row>
    <row r="74" spans="1:30" x14ac:dyDescent="0.25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0">
        <f t="shared" si="10"/>
        <v>-3.6388008882140355</v>
      </c>
      <c r="O74" s="151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1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2">
        <f t="shared" si="13"/>
        <v>845872.67817910993</v>
      </c>
      <c r="W74" s="143">
        <f t="shared" si="14"/>
        <v>15.412732182089007</v>
      </c>
      <c r="X74" s="30" t="str">
        <f>IF(NOT(ISNUMBER($L74)),"",mPlanoQC.PlanoQC($L74,"REGRAS"))</f>
        <v>1_3s / 2_2s / R_4s / 4_1s / 8x</v>
      </c>
      <c r="Y74" s="144" t="str">
        <f>IF(NOT(ISNUMBER($L74)),"",mPlanoQC.PlanoQC($L74,"N"))</f>
        <v/>
      </c>
      <c r="Z74" s="142" t="str">
        <f>IF(NOT(ISNUMBER($L74)),"",mPlanoQC.PlanoQC($L74,"RUNSIZE"))</f>
        <v/>
      </c>
      <c r="AA74" s="30" t="str">
        <f>IF(NOT(ISNUMBER($L74)),"",mPlanoQC.CoberturaWestgard($L74))</f>
        <v>TOTAL</v>
      </c>
      <c r="AB74" s="30" t="str">
        <f t="shared" si="15"/>
        <v>Cloro|1</v>
      </c>
      <c r="AC74" s="144">
        <f>IF($A74="","",mCEQ.BiasEQ($A74,eqAnoEP,"N",eqProvedor,eqRodada))</f>
        <v>15</v>
      </c>
      <c r="AD74" s="144">
        <f>IF($A74="","",mCEQ.BiasEQ($A74,eqAnoEP,"NRODADAS",eqProvedor,eqRodada))</f>
        <v>3</v>
      </c>
    </row>
    <row r="75" spans="1:30" x14ac:dyDescent="0.25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0">
        <f t="shared" si="10"/>
        <v>-4.036705781298803</v>
      </c>
      <c r="O75" s="151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1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2">
        <f t="shared" si="13"/>
        <v>853939.74231433379</v>
      </c>
      <c r="W75" s="143">
        <f t="shared" si="14"/>
        <v>14.606025768566621</v>
      </c>
      <c r="X75" s="30" t="str">
        <f>IF(NOT(ISNUMBER($L75)),"",mPlanoQC.PlanoQC($L75,"REGRAS"))</f>
        <v>1_3s / 2_2s / R_4s / 4_1s / 8x</v>
      </c>
      <c r="Y75" s="144" t="str">
        <f>IF(NOT(ISNUMBER($L75)),"",mPlanoQC.PlanoQC($L75,"N"))</f>
        <v/>
      </c>
      <c r="Z75" s="142" t="str">
        <f>IF(NOT(ISNUMBER($L75)),"",mPlanoQC.PlanoQC($L75,"RUNSIZE"))</f>
        <v/>
      </c>
      <c r="AA75" s="30" t="str">
        <f>IF(NOT(ISNUMBER($L75)),"",mPlanoQC.CoberturaWestgard($L75))</f>
        <v>TOTAL</v>
      </c>
      <c r="AB75" s="30" t="str">
        <f t="shared" si="15"/>
        <v>Cloro|2</v>
      </c>
      <c r="AC75" s="144">
        <f>IF($A75="","",mCEQ.BiasEQ($A75,eqAnoEP,"N",eqProvedor,eqRodada))</f>
        <v>15</v>
      </c>
      <c r="AD75" s="144">
        <f>IF($A75="","",mCEQ.BiasEQ($A75,eqAnoEP,"NRODADAS",eqProvedor,eqRodada))</f>
        <v>3</v>
      </c>
    </row>
    <row r="76" spans="1:30" x14ac:dyDescent="0.25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0" t="str">
        <f t="shared" si="10"/>
        <v/>
      </c>
      <c r="O76" s="151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1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2" t="str">
        <f t="shared" si="13"/>
        <v/>
      </c>
      <c r="W76" s="143" t="str">
        <f t="shared" si="14"/>
        <v/>
      </c>
      <c r="X76" s="30" t="str">
        <f>IF(NOT(ISNUMBER($L76)),"",mPlanoQC.PlanoQC($L76,"REGRAS"))</f>
        <v/>
      </c>
      <c r="Y76" s="144" t="str">
        <f>IF(NOT(ISNUMBER($L76)),"",mPlanoQC.PlanoQC($L76,"N"))</f>
        <v/>
      </c>
      <c r="Z76" s="142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  <c r="AC76" s="144" t="str">
        <f>IF($A76="","",mCEQ.BiasEQ($A76,eqAnoEP,"N",eqProvedor,eqRodada))</f>
        <v>SEM EP</v>
      </c>
      <c r="AD76" s="144" t="str">
        <f>IF($A76="","",mCEQ.BiasEQ($A76,eqAnoEP,"NRODADAS",eqProvedor,eqRodada))</f>
        <v>SEM EP</v>
      </c>
    </row>
    <row r="77" spans="1:30" x14ac:dyDescent="0.25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0" t="str">
        <f t="shared" si="10"/>
        <v/>
      </c>
      <c r="O77" s="151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1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2" t="str">
        <f t="shared" si="13"/>
        <v/>
      </c>
      <c r="W77" s="143" t="str">
        <f t="shared" si="14"/>
        <v/>
      </c>
      <c r="X77" s="30" t="str">
        <f>IF(NOT(ISNUMBER($L77)),"",mPlanoQC.PlanoQC($L77,"REGRAS"))</f>
        <v/>
      </c>
      <c r="Y77" s="144" t="str">
        <f>IF(NOT(ISNUMBER($L77)),"",mPlanoQC.PlanoQC($L77,"N"))</f>
        <v/>
      </c>
      <c r="Z77" s="142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  <c r="AC77" s="144" t="str">
        <f>IF($A77="","",mCEQ.BiasEQ($A77,eqAnoEP,"N",eqProvedor,eqRodada))</f>
        <v>SEM EP</v>
      </c>
      <c r="AD77" s="144" t="str">
        <f>IF($A77="","",mCEQ.BiasEQ($A77,eqAnoEP,"NRODADAS",eqProvedor,eqRodada))</f>
        <v>SEM EP</v>
      </c>
    </row>
    <row r="78" spans="1:30" x14ac:dyDescent="0.25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0" t="str">
        <f t="shared" ref="N78:N93" si="18">IF(OR(NOT(ISNUMBER($K78)),NOT(ISNUMBER($H78))),"",$K78-$H78)</f>
        <v/>
      </c>
      <c r="O78" s="151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1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2" t="str">
        <f t="shared" ref="V78:V93" si="21">IF(NOT(ISNUMBER($L78)),"",mPlanoQC.DPMdoSigma($L78))</f>
        <v/>
      </c>
      <c r="W78" s="143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4" t="str">
        <f>IF(NOT(ISNUMBER($L78)),"",mPlanoQC.PlanoQC($L78,"N"))</f>
        <v/>
      </c>
      <c r="Z78" s="142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  <c r="AC78" s="144" t="str">
        <f>IF($A78="","",mCEQ.BiasEQ($A78,eqAnoEP,"N",eqProvedor,eqRodada))</f>
        <v>SEM EP</v>
      </c>
      <c r="AD78" s="144" t="str">
        <f>IF($A78="","",mCEQ.BiasEQ($A78,eqAnoEP,"NRODADAS",eqProvedor,eqRodada))</f>
        <v>SEM EP</v>
      </c>
    </row>
    <row r="79" spans="1:30" x14ac:dyDescent="0.25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0" t="str">
        <f t="shared" si="18"/>
        <v/>
      </c>
      <c r="O79" s="151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1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2" t="str">
        <f t="shared" si="21"/>
        <v/>
      </c>
      <c r="W79" s="143" t="str">
        <f t="shared" si="22"/>
        <v/>
      </c>
      <c r="X79" s="30" t="str">
        <f>IF(NOT(ISNUMBER($L79)),"",mPlanoQC.PlanoQC($L79,"REGRAS"))</f>
        <v/>
      </c>
      <c r="Y79" s="144" t="str">
        <f>IF(NOT(ISNUMBER($L79)),"",mPlanoQC.PlanoQC($L79,"N"))</f>
        <v/>
      </c>
      <c r="Z79" s="142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  <c r="AC79" s="144" t="str">
        <f>IF($A79="","",mCEQ.BiasEQ($A79,eqAnoEP,"N",eqProvedor,eqRodada))</f>
        <v>SEM EP</v>
      </c>
      <c r="AD79" s="144" t="str">
        <f>IF($A79="","",mCEQ.BiasEQ($A79,eqAnoEP,"NRODADAS",eqProvedor,eqRodada))</f>
        <v>SEM EP</v>
      </c>
    </row>
    <row r="80" spans="1:30" x14ac:dyDescent="0.25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0" t="str">
        <f t="shared" si="18"/>
        <v/>
      </c>
      <c r="O80" s="151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1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2" t="str">
        <f t="shared" si="21"/>
        <v/>
      </c>
      <c r="W80" s="143" t="str">
        <f t="shared" si="22"/>
        <v/>
      </c>
      <c r="X80" s="30" t="str">
        <f>IF(NOT(ISNUMBER($L80)),"",mPlanoQC.PlanoQC($L80,"REGRAS"))</f>
        <v/>
      </c>
      <c r="Y80" s="144" t="str">
        <f>IF(NOT(ISNUMBER($L80)),"",mPlanoQC.PlanoQC($L80,"N"))</f>
        <v/>
      </c>
      <c r="Z80" s="142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  <c r="AC80" s="144" t="str">
        <f>IF($A80="","",mCEQ.BiasEQ($A80,eqAnoEP,"N",eqProvedor,eqRodada))</f>
        <v>SEM EP</v>
      </c>
      <c r="AD80" s="144" t="str">
        <f>IF($A80="","",mCEQ.BiasEQ($A80,eqAnoEP,"NRODADAS",eqProvedor,eqRodada))</f>
        <v>SEM EP</v>
      </c>
    </row>
    <row r="81" spans="1:30" x14ac:dyDescent="0.25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0" t="str">
        <f t="shared" si="18"/>
        <v/>
      </c>
      <c r="O81" s="151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1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2" t="str">
        <f t="shared" si="21"/>
        <v/>
      </c>
      <c r="W81" s="143" t="str">
        <f t="shared" si="22"/>
        <v/>
      </c>
      <c r="X81" s="30" t="str">
        <f>IF(NOT(ISNUMBER($L81)),"",mPlanoQC.PlanoQC($L81,"REGRAS"))</f>
        <v/>
      </c>
      <c r="Y81" s="144" t="str">
        <f>IF(NOT(ISNUMBER($L81)),"",mPlanoQC.PlanoQC($L81,"N"))</f>
        <v/>
      </c>
      <c r="Z81" s="142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  <c r="AC81" s="144" t="str">
        <f>IF($A81="","",mCEQ.BiasEQ($A81,eqAnoEP,"N",eqProvedor,eqRodada))</f>
        <v>SEM EP</v>
      </c>
      <c r="AD81" s="144" t="str">
        <f>IF($A81="","",mCEQ.BiasEQ($A81,eqAnoEP,"NRODADAS",eqProvedor,eqRodada))</f>
        <v>SEM EP</v>
      </c>
    </row>
    <row r="82" spans="1:30" x14ac:dyDescent="0.25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0" t="str">
        <f t="shared" si="18"/>
        <v/>
      </c>
      <c r="O82" s="151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1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2" t="str">
        <f t="shared" si="21"/>
        <v/>
      </c>
      <c r="W82" s="143" t="str">
        <f t="shared" si="22"/>
        <v/>
      </c>
      <c r="X82" s="30" t="str">
        <f>IF(NOT(ISNUMBER($L82)),"",mPlanoQC.PlanoQC($L82,"REGRAS"))</f>
        <v/>
      </c>
      <c r="Y82" s="144" t="str">
        <f>IF(NOT(ISNUMBER($L82)),"",mPlanoQC.PlanoQC($L82,"N"))</f>
        <v/>
      </c>
      <c r="Z82" s="142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  <c r="AC82" s="144" t="str">
        <f>IF($A82="","",mCEQ.BiasEQ($A82,eqAnoEP,"N",eqProvedor,eqRodada))</f>
        <v>SEM EP</v>
      </c>
      <c r="AD82" s="144" t="str">
        <f>IF($A82="","",mCEQ.BiasEQ($A82,eqAnoEP,"NRODADAS",eqProvedor,eqRodada))</f>
        <v>SEM EP</v>
      </c>
    </row>
    <row r="83" spans="1:30" x14ac:dyDescent="0.25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0" t="str">
        <f t="shared" si="18"/>
        <v/>
      </c>
      <c r="O83" s="151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1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2" t="str">
        <f t="shared" si="21"/>
        <v/>
      </c>
      <c r="W83" s="143" t="str">
        <f t="shared" si="22"/>
        <v/>
      </c>
      <c r="X83" s="30" t="str">
        <f>IF(NOT(ISNUMBER($L83)),"",mPlanoQC.PlanoQC($L83,"REGRAS"))</f>
        <v/>
      </c>
      <c r="Y83" s="144" t="str">
        <f>IF(NOT(ISNUMBER($L83)),"",mPlanoQC.PlanoQC($L83,"N"))</f>
        <v/>
      </c>
      <c r="Z83" s="142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  <c r="AC83" s="144" t="str">
        <f>IF($A83="","",mCEQ.BiasEQ($A83,eqAnoEP,"N",eqProvedor,eqRodada))</f>
        <v>SEM EP</v>
      </c>
      <c r="AD83" s="144" t="str">
        <f>IF($A83="","",mCEQ.BiasEQ($A83,eqAnoEP,"NRODADAS",eqProvedor,eqRodada))</f>
        <v>SEM EP</v>
      </c>
    </row>
    <row r="84" spans="1:30" x14ac:dyDescent="0.25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0" t="str">
        <f t="shared" si="18"/>
        <v/>
      </c>
      <c r="O84" s="151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1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2" t="str">
        <f t="shared" si="21"/>
        <v/>
      </c>
      <c r="W84" s="143" t="str">
        <f t="shared" si="22"/>
        <v/>
      </c>
      <c r="X84" s="30" t="str">
        <f>IF(NOT(ISNUMBER($L84)),"",mPlanoQC.PlanoQC($L84,"REGRAS"))</f>
        <v/>
      </c>
      <c r="Y84" s="144" t="str">
        <f>IF(NOT(ISNUMBER($L84)),"",mPlanoQC.PlanoQC($L84,"N"))</f>
        <v/>
      </c>
      <c r="Z84" s="142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  <c r="AC84" s="144" t="str">
        <f>IF($A84="","",mCEQ.BiasEQ($A84,eqAnoEP,"N",eqProvedor,eqRodada))</f>
        <v>SEM EP</v>
      </c>
      <c r="AD84" s="144" t="str">
        <f>IF($A84="","",mCEQ.BiasEQ($A84,eqAnoEP,"NRODADAS",eqProvedor,eqRodada))</f>
        <v>SEM EP</v>
      </c>
    </row>
    <row r="85" spans="1:30" x14ac:dyDescent="0.25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0" t="str">
        <f t="shared" si="18"/>
        <v/>
      </c>
      <c r="O85" s="151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1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2" t="str">
        <f t="shared" si="21"/>
        <v/>
      </c>
      <c r="W85" s="143" t="str">
        <f t="shared" si="22"/>
        <v/>
      </c>
      <c r="X85" s="30" t="str">
        <f>IF(NOT(ISNUMBER($L85)),"",mPlanoQC.PlanoQC($L85,"REGRAS"))</f>
        <v/>
      </c>
      <c r="Y85" s="144" t="str">
        <f>IF(NOT(ISNUMBER($L85)),"",mPlanoQC.PlanoQC($L85,"N"))</f>
        <v/>
      </c>
      <c r="Z85" s="142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  <c r="AC85" s="144" t="str">
        <f>IF($A85="","",mCEQ.BiasEQ($A85,eqAnoEP,"N",eqProvedor,eqRodada))</f>
        <v>SEM EP</v>
      </c>
      <c r="AD85" s="144" t="str">
        <f>IF($A85="","",mCEQ.BiasEQ($A85,eqAnoEP,"NRODADAS",eqProvedor,eqRodada))</f>
        <v>SEM EP</v>
      </c>
    </row>
    <row r="86" spans="1:30" x14ac:dyDescent="0.25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0" t="str">
        <f t="shared" si="18"/>
        <v/>
      </c>
      <c r="O86" s="151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1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2" t="str">
        <f t="shared" si="21"/>
        <v/>
      </c>
      <c r="W86" s="143" t="str">
        <f t="shared" si="22"/>
        <v/>
      </c>
      <c r="X86" s="30" t="str">
        <f>IF(NOT(ISNUMBER($L86)),"",mPlanoQC.PlanoQC($L86,"REGRAS"))</f>
        <v/>
      </c>
      <c r="Y86" s="144" t="str">
        <f>IF(NOT(ISNUMBER($L86)),"",mPlanoQC.PlanoQC($L86,"N"))</f>
        <v/>
      </c>
      <c r="Z86" s="142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  <c r="AC86" s="144" t="str">
        <f>IF($A86="","",mCEQ.BiasEQ($A86,eqAnoEP,"N",eqProvedor,eqRodada))</f>
        <v>SEM EP</v>
      </c>
      <c r="AD86" s="144" t="str">
        <f>IF($A86="","",mCEQ.BiasEQ($A86,eqAnoEP,"NRODADAS",eqProvedor,eqRodada))</f>
        <v>SEM EP</v>
      </c>
    </row>
    <row r="87" spans="1:30" x14ac:dyDescent="0.25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0" t="str">
        <f t="shared" si="18"/>
        <v/>
      </c>
      <c r="O87" s="151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1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2" t="str">
        <f t="shared" si="21"/>
        <v/>
      </c>
      <c r="W87" s="143" t="str">
        <f t="shared" si="22"/>
        <v/>
      </c>
      <c r="X87" s="30" t="str">
        <f>IF(NOT(ISNUMBER($L87)),"",mPlanoQC.PlanoQC($L87,"REGRAS"))</f>
        <v/>
      </c>
      <c r="Y87" s="144" t="str">
        <f>IF(NOT(ISNUMBER($L87)),"",mPlanoQC.PlanoQC($L87,"N"))</f>
        <v/>
      </c>
      <c r="Z87" s="142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  <c r="AC87" s="144" t="str">
        <f>IF($A87="","",mCEQ.BiasEQ($A87,eqAnoEP,"N",eqProvedor,eqRodada))</f>
        <v>SEM EP</v>
      </c>
      <c r="AD87" s="144" t="str">
        <f>IF($A87="","",mCEQ.BiasEQ($A87,eqAnoEP,"NRODADAS",eqProvedor,eqRodada))</f>
        <v>SEM EP</v>
      </c>
    </row>
    <row r="88" spans="1:30" x14ac:dyDescent="0.25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0" t="str">
        <f t="shared" si="18"/>
        <v/>
      </c>
      <c r="O88" s="151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1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2" t="str">
        <f t="shared" si="21"/>
        <v/>
      </c>
      <c r="W88" s="143" t="str">
        <f t="shared" si="22"/>
        <v/>
      </c>
      <c r="X88" s="30" t="str">
        <f>IF(NOT(ISNUMBER($L88)),"",mPlanoQC.PlanoQC($L88,"REGRAS"))</f>
        <v/>
      </c>
      <c r="Y88" s="144" t="str">
        <f>IF(NOT(ISNUMBER($L88)),"",mPlanoQC.PlanoQC($L88,"N"))</f>
        <v/>
      </c>
      <c r="Z88" s="142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  <c r="AC88" s="144" t="str">
        <f>IF($A88="","",mCEQ.BiasEQ($A88,eqAnoEP,"N",eqProvedor,eqRodada))</f>
        <v>SEM EP</v>
      </c>
      <c r="AD88" s="144" t="str">
        <f>IF($A88="","",mCEQ.BiasEQ($A88,eqAnoEP,"NRODADAS",eqProvedor,eqRodada))</f>
        <v>SEM EP</v>
      </c>
    </row>
    <row r="89" spans="1:30" x14ac:dyDescent="0.25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0" t="str">
        <f t="shared" si="18"/>
        <v/>
      </c>
      <c r="O89" s="151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1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2" t="str">
        <f t="shared" si="21"/>
        <v/>
      </c>
      <c r="W89" s="143" t="str">
        <f t="shared" si="22"/>
        <v/>
      </c>
      <c r="X89" s="30" t="str">
        <f>IF(NOT(ISNUMBER($L89)),"",mPlanoQC.PlanoQC($L89,"REGRAS"))</f>
        <v/>
      </c>
      <c r="Y89" s="144" t="str">
        <f>IF(NOT(ISNUMBER($L89)),"",mPlanoQC.PlanoQC($L89,"N"))</f>
        <v/>
      </c>
      <c r="Z89" s="142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  <c r="AC89" s="144" t="str">
        <f>IF($A89="","",mCEQ.BiasEQ($A89,eqAnoEP,"N",eqProvedor,eqRodada))</f>
        <v>SEM EP</v>
      </c>
      <c r="AD89" s="144" t="str">
        <f>IF($A89="","",mCEQ.BiasEQ($A89,eqAnoEP,"NRODADAS",eqProvedor,eqRodada))</f>
        <v>SEM EP</v>
      </c>
    </row>
    <row r="90" spans="1:30" x14ac:dyDescent="0.25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0" t="str">
        <f t="shared" si="18"/>
        <v/>
      </c>
      <c r="O90" s="151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1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2" t="str">
        <f t="shared" si="21"/>
        <v/>
      </c>
      <c r="W90" s="143" t="str">
        <f t="shared" si="22"/>
        <v/>
      </c>
      <c r="X90" s="30" t="str">
        <f>IF(NOT(ISNUMBER($L90)),"",mPlanoQC.PlanoQC($L90,"REGRAS"))</f>
        <v/>
      </c>
      <c r="Y90" s="144" t="str">
        <f>IF(NOT(ISNUMBER($L90)),"",mPlanoQC.PlanoQC($L90,"N"))</f>
        <v/>
      </c>
      <c r="Z90" s="142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  <c r="AC90" s="144" t="str">
        <f>IF($A90="","",mCEQ.BiasEQ($A90,eqAnoEP,"N",eqProvedor,eqRodada))</f>
        <v>SEM EP</v>
      </c>
      <c r="AD90" s="144" t="str">
        <f>IF($A90="","",mCEQ.BiasEQ($A90,eqAnoEP,"NRODADAS",eqProvedor,eqRodada))</f>
        <v>SEM EP</v>
      </c>
    </row>
    <row r="91" spans="1:30" x14ac:dyDescent="0.25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0" t="str">
        <f t="shared" si="18"/>
        <v/>
      </c>
      <c r="O91" s="151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1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2" t="str">
        <f t="shared" si="21"/>
        <v/>
      </c>
      <c r="W91" s="143" t="str">
        <f t="shared" si="22"/>
        <v/>
      </c>
      <c r="X91" s="30" t="str">
        <f>IF(NOT(ISNUMBER($L91)),"",mPlanoQC.PlanoQC($L91,"REGRAS"))</f>
        <v/>
      </c>
      <c r="Y91" s="144" t="str">
        <f>IF(NOT(ISNUMBER($L91)),"",mPlanoQC.PlanoQC($L91,"N"))</f>
        <v/>
      </c>
      <c r="Z91" s="142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  <c r="AC91" s="144" t="str">
        <f>IF($A91="","",mCEQ.BiasEQ($A91,eqAnoEP,"N",eqProvedor,eqRodada))</f>
        <v>SEM EP</v>
      </c>
      <c r="AD91" s="144" t="str">
        <f>IF($A91="","",mCEQ.BiasEQ($A91,eqAnoEP,"NRODADAS",eqProvedor,eqRodada))</f>
        <v>SEM EP</v>
      </c>
    </row>
    <row r="92" spans="1:30" x14ac:dyDescent="0.25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0" t="str">
        <f t="shared" si="18"/>
        <v/>
      </c>
      <c r="O92" s="151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1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2" t="str">
        <f t="shared" si="21"/>
        <v/>
      </c>
      <c r="W92" s="143" t="str">
        <f t="shared" si="22"/>
        <v/>
      </c>
      <c r="X92" s="30" t="str">
        <f>IF(NOT(ISNUMBER($L92)),"",mPlanoQC.PlanoQC($L92,"REGRAS"))</f>
        <v/>
      </c>
      <c r="Y92" s="144" t="str">
        <f>IF(NOT(ISNUMBER($L92)),"",mPlanoQC.PlanoQC($L92,"N"))</f>
        <v/>
      </c>
      <c r="Z92" s="142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  <c r="AC92" s="144" t="str">
        <f>IF($A92="","",mCEQ.BiasEQ($A92,eqAnoEP,"N",eqProvedor,eqRodada))</f>
        <v>SEM EP</v>
      </c>
      <c r="AD92" s="144" t="str">
        <f>IF($A92="","",mCEQ.BiasEQ($A92,eqAnoEP,"NRODADAS",eqProvedor,eqRodada))</f>
        <v>SEM EP</v>
      </c>
    </row>
    <row r="93" spans="1:30" x14ac:dyDescent="0.25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0" t="str">
        <f t="shared" si="18"/>
        <v/>
      </c>
      <c r="O93" s="151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1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2" t="str">
        <f t="shared" si="21"/>
        <v/>
      </c>
      <c r="W93" s="143" t="str">
        <f t="shared" si="22"/>
        <v/>
      </c>
      <c r="X93" s="30" t="str">
        <f>IF(NOT(ISNUMBER($L93)),"",mPlanoQC.PlanoQC($L93,"REGRAS"))</f>
        <v/>
      </c>
      <c r="Y93" s="144" t="str">
        <f>IF(NOT(ISNUMBER($L93)),"",mPlanoQC.PlanoQC($L93,"N"))</f>
        <v/>
      </c>
      <c r="Z93" s="142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  <c r="AC93" s="144" t="str">
        <f>IF($A93="","",mCEQ.BiasEQ($A93,eqAnoEP,"N",eqProvedor,eqRodada))</f>
        <v>SEM EP</v>
      </c>
      <c r="AD93" s="144" t="str">
        <f>IF($A93="","",mCEQ.BiasEQ($A93,eqAnoEP,"NRODADAS",eqProvedor,eqRodada))</f>
        <v>SEM EP</v>
      </c>
    </row>
    <row r="96" spans="1:30" x14ac:dyDescent="0.25">
      <c r="A96" s="96" t="s">
        <v>415</v>
      </c>
      <c r="E96" s="30" t="s">
        <v>416</v>
      </c>
    </row>
    <row r="97" spans="1:8" x14ac:dyDescent="0.25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25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25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25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25">
      <c r="A101" s="1" t="s">
        <v>422</v>
      </c>
      <c r="B101" s="30">
        <f>COUNTIF($M$14:$M$93,$A101)</f>
        <v>4</v>
      </c>
    </row>
    <row r="102" spans="1:8" x14ac:dyDescent="0.25">
      <c r="A102" s="1" t="s">
        <v>1122</v>
      </c>
      <c r="B102" s="30">
        <f>COUNTIF($M$14:$M$93,$A102)</f>
        <v>28</v>
      </c>
    </row>
    <row r="103" spans="1:8" x14ac:dyDescent="0.25">
      <c r="A103" s="1" t="s">
        <v>426</v>
      </c>
      <c r="B103" s="30">
        <f>COUNTIF($G$14:$G$93,"SEM EP")</f>
        <v>22</v>
      </c>
    </row>
    <row r="106" spans="1:8" x14ac:dyDescent="0.25">
      <c r="A106" s="96" t="s">
        <v>427</v>
      </c>
    </row>
    <row r="107" spans="1:8" x14ac:dyDescent="0.25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25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25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25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25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25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25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25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25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25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25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25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25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25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25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25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25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75" x14ac:dyDescent="0.25">
      <c r="A127" s="145" t="s">
        <v>1134</v>
      </c>
    </row>
    <row r="128" spans="1:8" x14ac:dyDescent="0.25">
      <c r="A128" s="146" t="s">
        <v>1135</v>
      </c>
    </row>
    <row r="129" spans="1:3" ht="31.9" customHeight="1" x14ac:dyDescent="0.25">
      <c r="A129" s="147" t="s">
        <v>220</v>
      </c>
      <c r="B129" s="141" t="s">
        <v>1127</v>
      </c>
      <c r="C129" s="141" t="s">
        <v>1128</v>
      </c>
    </row>
    <row r="130" spans="1:3" x14ac:dyDescent="0.25">
      <c r="A130" s="148">
        <v>6</v>
      </c>
      <c r="B130" s="152">
        <f t="shared" ref="B130:B138" si="24">mPlanoQC.DPMdoSigma($A130)</f>
        <v>3.3976731247387093</v>
      </c>
      <c r="C130" s="149">
        <f t="shared" ref="C130:C138" si="25">mPlanoQC.RendimentoDoSigma($A130)</f>
        <v>99.999660232687532</v>
      </c>
    </row>
    <row r="131" spans="1:3" x14ac:dyDescent="0.25">
      <c r="A131" s="148">
        <v>5.5</v>
      </c>
      <c r="B131" s="152">
        <f t="shared" si="24"/>
        <v>31.671241833119979</v>
      </c>
      <c r="C131" s="149">
        <f t="shared" si="25"/>
        <v>99.996832875816693</v>
      </c>
    </row>
    <row r="132" spans="1:3" x14ac:dyDescent="0.25">
      <c r="A132" s="148">
        <v>5</v>
      </c>
      <c r="B132" s="152">
        <f t="shared" si="24"/>
        <v>232.62907903554009</v>
      </c>
      <c r="C132" s="149">
        <f t="shared" si="25"/>
        <v>99.976737092096442</v>
      </c>
    </row>
    <row r="133" spans="1:3" x14ac:dyDescent="0.25">
      <c r="A133" s="148">
        <v>4.5</v>
      </c>
      <c r="B133" s="152">
        <f t="shared" si="24"/>
        <v>1349.8980316301036</v>
      </c>
      <c r="C133" s="149">
        <f t="shared" si="25"/>
        <v>99.865010196836991</v>
      </c>
    </row>
    <row r="134" spans="1:3" x14ac:dyDescent="0.25">
      <c r="A134" s="148">
        <v>4</v>
      </c>
      <c r="B134" s="152">
        <f t="shared" si="24"/>
        <v>6209.6653257761591</v>
      </c>
      <c r="C134" s="149">
        <f t="shared" si="25"/>
        <v>99.379033467422389</v>
      </c>
    </row>
    <row r="135" spans="1:3" x14ac:dyDescent="0.25">
      <c r="A135" s="148">
        <v>3.5</v>
      </c>
      <c r="B135" s="152">
        <f t="shared" si="24"/>
        <v>22750.131948179209</v>
      </c>
      <c r="C135" s="149">
        <f t="shared" si="25"/>
        <v>97.724986805182084</v>
      </c>
    </row>
    <row r="136" spans="1:3" x14ac:dyDescent="0.25">
      <c r="A136" s="148">
        <v>3</v>
      </c>
      <c r="B136" s="152">
        <f t="shared" si="24"/>
        <v>66807.201268858087</v>
      </c>
      <c r="C136" s="149">
        <f t="shared" si="25"/>
        <v>93.319279873114198</v>
      </c>
    </row>
    <row r="137" spans="1:3" x14ac:dyDescent="0.25">
      <c r="A137" s="148">
        <v>2.5</v>
      </c>
      <c r="B137" s="152">
        <f t="shared" si="24"/>
        <v>158655.25393145697</v>
      </c>
      <c r="C137" s="149">
        <f t="shared" si="25"/>
        <v>84.134474606854297</v>
      </c>
    </row>
    <row r="138" spans="1:3" x14ac:dyDescent="0.25">
      <c r="A138" s="148">
        <v>2</v>
      </c>
      <c r="B138" s="152">
        <f t="shared" si="24"/>
        <v>308537.5387259869</v>
      </c>
      <c r="C138" s="149">
        <f t="shared" si="25"/>
        <v>69.146246127401312</v>
      </c>
    </row>
    <row r="140" spans="1:3" x14ac:dyDescent="0.25">
      <c r="A140" s="146" t="s">
        <v>1126</v>
      </c>
    </row>
  </sheetData>
  <mergeCells count="1">
    <mergeCell ref="B11:G11"/>
  </mergeCells>
  <conditionalFormatting sqref="Z3">
    <cfRule type="expression" dxfId="1" priority="1" stopIfTrue="1">
      <formula>LEFT($Z$3,4)="BASE"</formula>
    </cfRule>
    <cfRule type="expression" dxfId="0" priority="2" stopIfTrue="1">
      <formula>LEFT($Z$3,4)="base"</formula>
    </cfRule>
  </conditionalFormatting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5546875" defaultRowHeight="15" x14ac:dyDescent="0.25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5546875" style="1"/>
    <col min="7" max="7" width="10" style="1" customWidth="1"/>
    <col min="8" max="8" width="22" style="1" customWidth="1"/>
    <col min="9" max="12" width="8.85546875" style="1"/>
    <col min="13" max="14" width="13" style="1" hidden="1" customWidth="1"/>
    <col min="15" max="16384" width="8.85546875" style="1"/>
  </cols>
  <sheetData>
    <row r="1" spans="1:14" ht="40.15" customHeight="1" x14ac:dyDescent="0.25">
      <c r="A1" s="207" t="s">
        <v>257</v>
      </c>
      <c r="B1" s="203"/>
      <c r="C1" s="203"/>
      <c r="D1" s="203"/>
      <c r="E1" s="203"/>
      <c r="F1" s="203"/>
      <c r="G1" s="203"/>
      <c r="H1" s="203"/>
      <c r="I1" s="203"/>
      <c r="J1" s="203"/>
      <c r="M1" s="48" t="s">
        <v>258</v>
      </c>
      <c r="N1" s="98" t="s">
        <v>267</v>
      </c>
    </row>
    <row r="2" spans="1:14" ht="19.899999999999999" customHeight="1" x14ac:dyDescent="0.25">
      <c r="A2" s="208" t="s">
        <v>259</v>
      </c>
      <c r="B2" s="203"/>
      <c r="C2" s="203"/>
      <c r="D2" s="203"/>
      <c r="E2" s="203"/>
      <c r="F2" s="203"/>
      <c r="G2" s="203"/>
      <c r="H2" s="203"/>
      <c r="I2" s="203"/>
      <c r="J2" s="203"/>
      <c r="M2" s="48" t="s">
        <v>260</v>
      </c>
      <c r="N2" s="98" t="s">
        <v>269</v>
      </c>
    </row>
    <row r="3" spans="1:14" ht="28.15" customHeight="1" x14ac:dyDescent="0.25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6" t="s">
        <v>266</v>
      </c>
      <c r="H3" s="203"/>
      <c r="I3" s="203"/>
      <c r="J3" s="203"/>
    </row>
    <row r="4" spans="1:14" ht="40.15" customHeight="1" x14ac:dyDescent="0.25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15" customHeight="1" x14ac:dyDescent="0.25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15" customHeight="1" x14ac:dyDescent="0.25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15" customHeight="1" x14ac:dyDescent="0.25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15" customHeight="1" x14ac:dyDescent="0.25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15" customHeight="1" x14ac:dyDescent="0.25">
      <c r="A9" s="29"/>
      <c r="B9" s="12"/>
      <c r="C9" s="10"/>
      <c r="D9" s="19"/>
      <c r="E9" s="19"/>
    </row>
    <row r="10" spans="1:14" ht="22.15" customHeight="1" x14ac:dyDescent="0.25">
      <c r="A10" s="29"/>
      <c r="B10" s="12"/>
      <c r="C10" s="10"/>
      <c r="D10" s="19"/>
      <c r="E10" s="19"/>
    </row>
    <row r="11" spans="1:14" ht="22.15" customHeight="1" x14ac:dyDescent="0.25">
      <c r="A11" s="29"/>
      <c r="B11" s="12"/>
      <c r="C11" s="10"/>
      <c r="D11" s="19"/>
      <c r="E11" s="19"/>
      <c r="G11" s="217" t="s">
        <v>303</v>
      </c>
      <c r="H11" s="203"/>
      <c r="I11" s="203"/>
      <c r="J11" s="203"/>
    </row>
    <row r="12" spans="1:14" ht="22.15" customHeight="1" x14ac:dyDescent="0.25">
      <c r="A12" s="29"/>
      <c r="B12" s="12"/>
      <c r="C12" s="10"/>
      <c r="D12" s="19"/>
      <c r="E12" s="19"/>
    </row>
    <row r="13" spans="1:14" ht="22.15" customHeight="1" x14ac:dyDescent="0.25">
      <c r="A13" s="29"/>
      <c r="B13" s="12"/>
      <c r="C13" s="10"/>
      <c r="D13" s="19"/>
      <c r="E13" s="19"/>
    </row>
    <row r="14" spans="1:14" ht="22.15" customHeight="1" x14ac:dyDescent="0.25">
      <c r="A14" s="29"/>
      <c r="B14" s="12"/>
      <c r="C14" s="10"/>
      <c r="D14" s="19"/>
      <c r="E14" s="19"/>
    </row>
    <row r="15" spans="1:14" ht="22.15" customHeight="1" x14ac:dyDescent="0.25">
      <c r="A15" s="29"/>
      <c r="B15" s="12"/>
      <c r="C15" s="10"/>
      <c r="D15" s="19"/>
      <c r="E15" s="19"/>
    </row>
    <row r="16" spans="1:14" ht="22.15" customHeight="1" x14ac:dyDescent="0.25">
      <c r="A16" s="29"/>
      <c r="B16" s="12"/>
      <c r="C16" s="10"/>
      <c r="D16" s="19"/>
      <c r="E16" s="19"/>
    </row>
    <row r="17" spans="1:5" ht="22.15" customHeight="1" x14ac:dyDescent="0.25">
      <c r="A17" s="29"/>
      <c r="B17" s="12"/>
      <c r="C17" s="10"/>
      <c r="D17" s="19"/>
      <c r="E17" s="19"/>
    </row>
    <row r="18" spans="1:5" ht="22.15" customHeight="1" x14ac:dyDescent="0.25">
      <c r="A18" s="29"/>
      <c r="B18" s="12"/>
      <c r="C18" s="10"/>
      <c r="D18" s="19"/>
      <c r="E18" s="19"/>
    </row>
    <row r="19" spans="1:5" ht="22.15" customHeight="1" x14ac:dyDescent="0.25">
      <c r="A19" s="29"/>
      <c r="B19" s="12"/>
      <c r="C19" s="10"/>
      <c r="D19" s="19"/>
      <c r="E19" s="19"/>
    </row>
    <row r="20" spans="1:5" ht="22.15" customHeight="1" x14ac:dyDescent="0.25">
      <c r="A20" s="29"/>
      <c r="B20" s="12"/>
      <c r="C20" s="10"/>
      <c r="D20" s="19"/>
      <c r="E20" s="19"/>
    </row>
    <row r="21" spans="1:5" ht="22.15" customHeight="1" x14ac:dyDescent="0.25">
      <c r="A21" s="29"/>
      <c r="B21" s="12"/>
      <c r="C21" s="10"/>
      <c r="D21" s="19"/>
      <c r="E21" s="19"/>
    </row>
    <row r="22" spans="1:5" ht="22.15" customHeight="1" x14ac:dyDescent="0.25">
      <c r="A22" s="29"/>
      <c r="B22" s="12"/>
      <c r="C22" s="10"/>
      <c r="D22" s="19"/>
      <c r="E22" s="19"/>
    </row>
    <row r="23" spans="1:5" ht="22.15" customHeight="1" x14ac:dyDescent="0.25">
      <c r="A23" s="29"/>
      <c r="B23" s="12"/>
      <c r="C23" s="10"/>
      <c r="D23" s="19"/>
      <c r="E23" s="19"/>
    </row>
    <row r="24" spans="1:5" ht="22.15" customHeight="1" x14ac:dyDescent="0.25">
      <c r="A24" s="29"/>
      <c r="B24" s="12"/>
      <c r="C24" s="10"/>
      <c r="D24" s="19"/>
      <c r="E24" s="19"/>
    </row>
    <row r="25" spans="1:5" ht="22.15" customHeight="1" x14ac:dyDescent="0.25">
      <c r="A25" s="29"/>
      <c r="B25" s="12"/>
      <c r="C25" s="10"/>
      <c r="D25" s="19"/>
      <c r="E25" s="19"/>
    </row>
    <row r="26" spans="1:5" ht="22.15" customHeight="1" x14ac:dyDescent="0.25">
      <c r="A26" s="29"/>
      <c r="B26" s="12"/>
      <c r="C26" s="10"/>
      <c r="D26" s="19"/>
      <c r="E26" s="19"/>
    </row>
    <row r="27" spans="1:5" ht="22.15" customHeight="1" x14ac:dyDescent="0.25">
      <c r="A27" s="29"/>
      <c r="B27" s="12"/>
      <c r="C27" s="10"/>
      <c r="D27" s="19"/>
      <c r="E27" s="19"/>
    </row>
    <row r="28" spans="1:5" ht="22.15" customHeight="1" x14ac:dyDescent="0.25">
      <c r="A28" s="29"/>
      <c r="B28" s="12"/>
      <c r="C28" s="10"/>
      <c r="D28" s="19"/>
      <c r="E28" s="19"/>
    </row>
    <row r="29" spans="1:5" ht="22.15" customHeight="1" x14ac:dyDescent="0.25">
      <c r="A29" s="29"/>
      <c r="B29" s="12"/>
      <c r="C29" s="10"/>
      <c r="D29" s="19"/>
      <c r="E29" s="19"/>
    </row>
    <row r="30" spans="1:5" ht="22.15" customHeight="1" x14ac:dyDescent="0.25">
      <c r="A30" s="29"/>
      <c r="B30" s="12"/>
      <c r="C30" s="10"/>
      <c r="D30" s="19"/>
      <c r="E30" s="19"/>
    </row>
    <row r="31" spans="1:5" ht="22.15" customHeight="1" x14ac:dyDescent="0.25">
      <c r="A31" s="29"/>
      <c r="B31" s="12"/>
      <c r="C31" s="10"/>
      <c r="D31" s="19"/>
      <c r="E31" s="19"/>
    </row>
    <row r="32" spans="1:5" ht="22.15" customHeight="1" x14ac:dyDescent="0.25">
      <c r="A32" s="29"/>
      <c r="B32" s="12"/>
      <c r="C32" s="10"/>
      <c r="D32" s="19"/>
      <c r="E32" s="19"/>
    </row>
    <row r="33" spans="1:5" ht="22.15" customHeight="1" x14ac:dyDescent="0.25">
      <c r="A33" s="29"/>
      <c r="B33" s="12"/>
      <c r="C33" s="10"/>
      <c r="D33" s="19"/>
      <c r="E33" s="19"/>
    </row>
    <row r="34" spans="1:5" ht="22.15" customHeight="1" x14ac:dyDescent="0.25">
      <c r="A34" s="29"/>
      <c r="B34" s="12"/>
      <c r="C34" s="10"/>
      <c r="D34" s="19"/>
      <c r="E34" s="19"/>
    </row>
    <row r="35" spans="1:5" ht="22.15" customHeight="1" x14ac:dyDescent="0.25">
      <c r="A35" s="29"/>
      <c r="B35" s="12"/>
      <c r="C35" s="10"/>
      <c r="D35" s="19"/>
      <c r="E35" s="19"/>
    </row>
    <row r="36" spans="1:5" ht="22.15" customHeight="1" x14ac:dyDescent="0.25">
      <c r="A36" s="29"/>
      <c r="B36" s="12"/>
      <c r="C36" s="10"/>
      <c r="D36" s="19"/>
      <c r="E36" s="19"/>
    </row>
    <row r="37" spans="1:5" ht="22.15" customHeight="1" x14ac:dyDescent="0.25">
      <c r="A37" s="29"/>
      <c r="B37" s="12"/>
      <c r="C37" s="10"/>
      <c r="D37" s="19"/>
      <c r="E37" s="19"/>
    </row>
    <row r="38" spans="1:5" ht="22.15" customHeight="1" x14ac:dyDescent="0.25">
      <c r="A38" s="29"/>
      <c r="B38" s="12"/>
      <c r="C38" s="10"/>
      <c r="D38" s="19"/>
      <c r="E38" s="19"/>
    </row>
    <row r="39" spans="1:5" ht="22.15" customHeight="1" x14ac:dyDescent="0.25">
      <c r="A39" s="29"/>
      <c r="B39" s="12"/>
      <c r="C39" s="10"/>
      <c r="D39" s="19"/>
      <c r="E39" s="19"/>
    </row>
    <row r="40" spans="1:5" ht="22.15" customHeight="1" x14ac:dyDescent="0.25">
      <c r="A40" s="29"/>
      <c r="B40" s="12"/>
      <c r="C40" s="10"/>
      <c r="D40" s="19"/>
      <c r="E40" s="19"/>
    </row>
    <row r="41" spans="1:5" ht="22.15" customHeight="1" x14ac:dyDescent="0.25">
      <c r="A41" s="29"/>
      <c r="B41" s="12"/>
      <c r="C41" s="10"/>
      <c r="D41" s="19"/>
      <c r="E41" s="19"/>
    </row>
    <row r="42" spans="1:5" ht="22.15" customHeight="1" x14ac:dyDescent="0.25">
      <c r="A42" s="29"/>
      <c r="B42" s="12"/>
      <c r="C42" s="10"/>
      <c r="D42" s="19"/>
      <c r="E42" s="19"/>
    </row>
    <row r="43" spans="1:5" ht="22.15" customHeight="1" x14ac:dyDescent="0.25">
      <c r="A43" s="29"/>
      <c r="B43" s="12"/>
      <c r="C43" s="10"/>
      <c r="D43" s="19"/>
      <c r="E43" s="19"/>
    </row>
    <row r="44" spans="1:5" ht="22.15" customHeight="1" x14ac:dyDescent="0.25">
      <c r="A44" s="29"/>
      <c r="B44" s="12"/>
      <c r="C44" s="10"/>
      <c r="D44" s="19"/>
      <c r="E44" s="19"/>
    </row>
    <row r="45" spans="1:5" ht="22.15" customHeight="1" x14ac:dyDescent="0.25">
      <c r="A45" s="29"/>
      <c r="B45" s="12"/>
      <c r="C45" s="10"/>
      <c r="D45" s="19"/>
      <c r="E45" s="19"/>
    </row>
    <row r="46" spans="1:5" ht="22.15" customHeight="1" x14ac:dyDescent="0.25">
      <c r="A46" s="29"/>
      <c r="B46" s="12"/>
      <c r="C46" s="10"/>
      <c r="D46" s="19"/>
      <c r="E46" s="19"/>
    </row>
    <row r="47" spans="1:5" ht="22.15" customHeight="1" x14ac:dyDescent="0.25">
      <c r="A47" s="29"/>
      <c r="B47" s="12"/>
      <c r="C47" s="10"/>
      <c r="D47" s="19"/>
      <c r="E47" s="19"/>
    </row>
    <row r="48" spans="1:5" ht="22.15" customHeight="1" x14ac:dyDescent="0.25">
      <c r="A48" s="29"/>
      <c r="B48" s="12"/>
      <c r="C48" s="10"/>
      <c r="D48" s="19"/>
      <c r="E48" s="19"/>
    </row>
    <row r="49" spans="1:5" ht="22.15" customHeight="1" x14ac:dyDescent="0.25">
      <c r="A49" s="29"/>
      <c r="B49" s="12"/>
      <c r="C49" s="10"/>
      <c r="D49" s="19"/>
      <c r="E49" s="19"/>
    </row>
    <row r="50" spans="1:5" ht="22.15" customHeight="1" x14ac:dyDescent="0.25">
      <c r="A50" s="29"/>
      <c r="B50" s="12"/>
      <c r="C50" s="10"/>
      <c r="D50" s="19"/>
      <c r="E50" s="19"/>
    </row>
    <row r="51" spans="1:5" ht="22.15" customHeight="1" x14ac:dyDescent="0.25">
      <c r="A51" s="29"/>
      <c r="B51" s="12"/>
      <c r="C51" s="10"/>
      <c r="D51" s="19"/>
      <c r="E51" s="19"/>
    </row>
    <row r="52" spans="1:5" ht="22.15" customHeight="1" x14ac:dyDescent="0.25">
      <c r="A52" s="29"/>
      <c r="B52" s="12"/>
      <c r="C52" s="10"/>
      <c r="D52" s="19"/>
      <c r="E52" s="19"/>
    </row>
    <row r="53" spans="1:5" ht="22.15" customHeight="1" x14ac:dyDescent="0.25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5546875" defaultRowHeight="15" x14ac:dyDescent="0.25"/>
  <cols>
    <col min="1" max="1" width="9" style="1" customWidth="1"/>
    <col min="2" max="2" width="13" style="1" customWidth="1"/>
    <col min="3" max="3" width="22" style="1" customWidth="1"/>
    <col min="4" max="4" width="26.5703125" style="1" bestFit="1" customWidth="1"/>
    <col min="5" max="5" width="22" style="1" customWidth="1"/>
    <col min="6" max="6" width="28.7109375" style="1" bestFit="1" customWidth="1"/>
    <col min="7" max="7" width="8.85546875" style="1"/>
    <col min="8" max="8" width="10" style="1" customWidth="1"/>
    <col min="9" max="9" width="12" style="1" customWidth="1"/>
    <col min="10" max="10" width="10" style="1" customWidth="1"/>
    <col min="11" max="16384" width="8.85546875" style="1"/>
  </cols>
  <sheetData>
    <row r="1" spans="1:10" ht="40.15" customHeight="1" x14ac:dyDescent="0.25">
      <c r="A1" s="207" t="s">
        <v>277</v>
      </c>
      <c r="B1" s="203"/>
      <c r="C1" s="203"/>
      <c r="D1" s="203"/>
      <c r="E1" s="203"/>
      <c r="F1" s="203"/>
      <c r="H1" s="218" t="str">
        <f>"Assinaturas do lote em uso: "&amp;loteAtivo</f>
        <v>Assinaturas do lote em uso: 8974</v>
      </c>
      <c r="I1" s="205"/>
      <c r="J1" s="206"/>
    </row>
    <row r="2" spans="1:10" ht="19.899999999999999" customHeight="1" x14ac:dyDescent="0.25">
      <c r="A2" s="208" t="s">
        <v>278</v>
      </c>
      <c r="B2" s="203"/>
      <c r="C2" s="203"/>
      <c r="D2" s="203"/>
      <c r="E2" s="203"/>
      <c r="F2" s="203"/>
    </row>
    <row r="3" spans="1:10" ht="28.15" customHeight="1" x14ac:dyDescent="0.25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" customHeight="1" x14ac:dyDescent="0.25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" customHeight="1" x14ac:dyDescent="0.25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" customHeight="1" x14ac:dyDescent="0.25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" customHeight="1" x14ac:dyDescent="0.25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" customHeight="1" x14ac:dyDescent="0.25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" customHeight="1" x14ac:dyDescent="0.25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" customHeight="1" x14ac:dyDescent="0.25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" customHeight="1" x14ac:dyDescent="0.25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" customHeight="1" x14ac:dyDescent="0.25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" customHeight="1" x14ac:dyDescent="0.25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" customHeight="1" x14ac:dyDescent="0.25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" customHeight="1" x14ac:dyDescent="0.25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" customHeight="1" x14ac:dyDescent="0.25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" customHeight="1" x14ac:dyDescent="0.25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" customHeight="1" x14ac:dyDescent="0.25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" customHeight="1" x14ac:dyDescent="0.25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" customHeight="1" x14ac:dyDescent="0.25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" customHeight="1" x14ac:dyDescent="0.25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" customHeight="1" x14ac:dyDescent="0.25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" customHeight="1" x14ac:dyDescent="0.25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" customHeight="1" x14ac:dyDescent="0.25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" customHeight="1" x14ac:dyDescent="0.25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" customHeight="1" x14ac:dyDescent="0.25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" customHeight="1" x14ac:dyDescent="0.25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" customHeight="1" x14ac:dyDescent="0.25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" customHeight="1" x14ac:dyDescent="0.25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" customHeight="1" x14ac:dyDescent="0.25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" customHeight="1" x14ac:dyDescent="0.25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" customHeight="1" x14ac:dyDescent="0.25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" customHeight="1" x14ac:dyDescent="0.25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" customHeight="1" x14ac:dyDescent="0.25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" customHeight="1" x14ac:dyDescent="0.25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" customHeight="1" x14ac:dyDescent="0.25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" customHeight="1" x14ac:dyDescent="0.25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" customHeight="1" x14ac:dyDescent="0.25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" customHeight="1" x14ac:dyDescent="0.25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" customHeight="1" x14ac:dyDescent="0.25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" customHeight="1" x14ac:dyDescent="0.25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" customHeight="1" x14ac:dyDescent="0.25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" customHeight="1" x14ac:dyDescent="0.25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" customHeight="1" x14ac:dyDescent="0.25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" customHeight="1" x14ac:dyDescent="0.25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" customHeight="1" x14ac:dyDescent="0.25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" customHeight="1" x14ac:dyDescent="0.25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" customHeight="1" x14ac:dyDescent="0.25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" customHeight="1" x14ac:dyDescent="0.25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" customHeight="1" x14ac:dyDescent="0.25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" customHeight="1" x14ac:dyDescent="0.25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" customHeight="1" x14ac:dyDescent="0.25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" customHeight="1" x14ac:dyDescent="0.25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" customHeight="1" x14ac:dyDescent="0.25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" customHeight="1" x14ac:dyDescent="0.25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" customHeight="1" x14ac:dyDescent="0.25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" customHeight="1" x14ac:dyDescent="0.25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" customHeight="1" x14ac:dyDescent="0.25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" customHeight="1" x14ac:dyDescent="0.25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" customHeight="1" x14ac:dyDescent="0.25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" customHeight="1" x14ac:dyDescent="0.25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" customHeight="1" x14ac:dyDescent="0.25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" customHeight="1" x14ac:dyDescent="0.25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" customHeight="1" x14ac:dyDescent="0.25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" customHeight="1" x14ac:dyDescent="0.25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" customHeight="1" x14ac:dyDescent="0.25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" customHeight="1" x14ac:dyDescent="0.25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" customHeight="1" x14ac:dyDescent="0.25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" customHeight="1" x14ac:dyDescent="0.25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" customHeight="1" x14ac:dyDescent="0.25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" customHeight="1" x14ac:dyDescent="0.25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" customHeight="1" x14ac:dyDescent="0.25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" customHeight="1" x14ac:dyDescent="0.25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" customHeight="1" x14ac:dyDescent="0.25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" customHeight="1" x14ac:dyDescent="0.25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" customHeight="1" x14ac:dyDescent="0.25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" customHeight="1" x14ac:dyDescent="0.25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" customHeight="1" x14ac:dyDescent="0.25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" customHeight="1" x14ac:dyDescent="0.25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" customHeight="1" x14ac:dyDescent="0.25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" customHeight="1" x14ac:dyDescent="0.25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" customHeight="1" x14ac:dyDescent="0.25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" customHeight="1" x14ac:dyDescent="0.25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" customHeight="1" x14ac:dyDescent="0.25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" customHeight="1" x14ac:dyDescent="0.25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" customHeight="1" x14ac:dyDescent="0.25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" customHeight="1" x14ac:dyDescent="0.25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" customHeight="1" x14ac:dyDescent="0.25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" customHeight="1" x14ac:dyDescent="0.25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" customHeight="1" x14ac:dyDescent="0.25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" customHeight="1" x14ac:dyDescent="0.25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" customHeight="1" x14ac:dyDescent="0.25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" customHeight="1" x14ac:dyDescent="0.25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" customHeight="1" x14ac:dyDescent="0.25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" customHeight="1" x14ac:dyDescent="0.25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" customHeight="1" x14ac:dyDescent="0.25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" customHeight="1" x14ac:dyDescent="0.25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" customHeight="1" x14ac:dyDescent="0.25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" customHeight="1" x14ac:dyDescent="0.25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" customHeight="1" x14ac:dyDescent="0.25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" customHeight="1" x14ac:dyDescent="0.25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" customHeight="1" x14ac:dyDescent="0.25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" customHeight="1" x14ac:dyDescent="0.25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" customHeight="1" x14ac:dyDescent="0.25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" customHeight="1" x14ac:dyDescent="0.25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" customHeight="1" x14ac:dyDescent="0.25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" customHeight="1" x14ac:dyDescent="0.25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" customHeight="1" x14ac:dyDescent="0.25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" customHeight="1" x14ac:dyDescent="0.25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" customHeight="1" x14ac:dyDescent="0.25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" customHeight="1" x14ac:dyDescent="0.25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" customHeight="1" x14ac:dyDescent="0.25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" customHeight="1" x14ac:dyDescent="0.25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" customHeight="1" x14ac:dyDescent="0.25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" customHeight="1" x14ac:dyDescent="0.25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" customHeight="1" x14ac:dyDescent="0.25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" customHeight="1" x14ac:dyDescent="0.25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" customHeight="1" x14ac:dyDescent="0.25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" customHeight="1" x14ac:dyDescent="0.25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" customHeight="1" x14ac:dyDescent="0.25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" customHeight="1" x14ac:dyDescent="0.25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" customHeight="1" x14ac:dyDescent="0.25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" customHeight="1" x14ac:dyDescent="0.25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" customHeight="1" x14ac:dyDescent="0.25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" customHeight="1" x14ac:dyDescent="0.25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" customHeight="1" x14ac:dyDescent="0.25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" customHeight="1" x14ac:dyDescent="0.25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" customHeight="1" x14ac:dyDescent="0.25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" customHeight="1" x14ac:dyDescent="0.25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" customHeight="1" x14ac:dyDescent="0.25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" customHeight="1" x14ac:dyDescent="0.25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" customHeight="1" x14ac:dyDescent="0.25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" customHeight="1" x14ac:dyDescent="0.25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" customHeight="1" x14ac:dyDescent="0.25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" customHeight="1" x14ac:dyDescent="0.25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" customHeight="1" x14ac:dyDescent="0.25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" customHeight="1" x14ac:dyDescent="0.25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" customHeight="1" x14ac:dyDescent="0.25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" customHeight="1" x14ac:dyDescent="0.25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" customHeight="1" x14ac:dyDescent="0.25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" customHeight="1" x14ac:dyDescent="0.25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" customHeight="1" x14ac:dyDescent="0.25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" customHeight="1" x14ac:dyDescent="0.25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" customHeight="1" x14ac:dyDescent="0.25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" customHeight="1" x14ac:dyDescent="0.25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" customHeight="1" x14ac:dyDescent="0.25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" customHeight="1" x14ac:dyDescent="0.25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" customHeight="1" x14ac:dyDescent="0.25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" customHeight="1" x14ac:dyDescent="0.25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" customHeight="1" x14ac:dyDescent="0.25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" customHeight="1" x14ac:dyDescent="0.25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" customHeight="1" x14ac:dyDescent="0.25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" customHeight="1" x14ac:dyDescent="0.25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" customHeight="1" x14ac:dyDescent="0.25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" customHeight="1" x14ac:dyDescent="0.25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" customHeight="1" x14ac:dyDescent="0.25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" customHeight="1" x14ac:dyDescent="0.25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" customHeight="1" x14ac:dyDescent="0.25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" customHeight="1" x14ac:dyDescent="0.25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" customHeight="1" x14ac:dyDescent="0.25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" customHeight="1" x14ac:dyDescent="0.25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" customHeight="1" x14ac:dyDescent="0.25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" customHeight="1" x14ac:dyDescent="0.25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" customHeight="1" x14ac:dyDescent="0.25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" customHeight="1" x14ac:dyDescent="0.25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" customHeight="1" x14ac:dyDescent="0.25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" customHeight="1" x14ac:dyDescent="0.25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" customHeight="1" x14ac:dyDescent="0.25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" customHeight="1" x14ac:dyDescent="0.25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" customHeight="1" x14ac:dyDescent="0.25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" customHeight="1" x14ac:dyDescent="0.25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" customHeight="1" x14ac:dyDescent="0.25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" customHeight="1" x14ac:dyDescent="0.25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" customHeight="1" x14ac:dyDescent="0.25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" customHeight="1" x14ac:dyDescent="0.25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" customHeight="1" x14ac:dyDescent="0.25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" customHeight="1" x14ac:dyDescent="0.25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" customHeight="1" x14ac:dyDescent="0.25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" customHeight="1" x14ac:dyDescent="0.25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" customHeight="1" x14ac:dyDescent="0.25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" customHeight="1" x14ac:dyDescent="0.25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" customHeight="1" x14ac:dyDescent="0.25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" customHeight="1" x14ac:dyDescent="0.25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" customHeight="1" x14ac:dyDescent="0.25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" customHeight="1" x14ac:dyDescent="0.25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" customHeight="1" x14ac:dyDescent="0.25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" customHeight="1" x14ac:dyDescent="0.25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" customHeight="1" x14ac:dyDescent="0.25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" customHeight="1" x14ac:dyDescent="0.25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" customHeight="1" x14ac:dyDescent="0.25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" customHeight="1" x14ac:dyDescent="0.25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" customHeight="1" x14ac:dyDescent="0.25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" customHeight="1" x14ac:dyDescent="0.25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" customHeight="1" x14ac:dyDescent="0.25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" customHeight="1" x14ac:dyDescent="0.25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" customHeight="1" x14ac:dyDescent="0.25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" customHeight="1" x14ac:dyDescent="0.25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" customHeight="1" x14ac:dyDescent="0.25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" customHeight="1" x14ac:dyDescent="0.25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" customHeight="1" x14ac:dyDescent="0.25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" customHeight="1" x14ac:dyDescent="0.25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" customHeight="1" x14ac:dyDescent="0.25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" customHeight="1" x14ac:dyDescent="0.25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5546875" defaultRowHeight="15" x14ac:dyDescent="0.25"/>
  <cols>
    <col min="1" max="1" width="13.7109375" style="1" customWidth="1"/>
    <col min="2" max="2" width="13" style="1" customWidth="1"/>
    <col min="3" max="3" width="14.85546875" style="1" customWidth="1"/>
    <col min="4" max="4" width="24.7109375" style="1" customWidth="1"/>
    <col min="5" max="16384" width="8.85546875" style="1"/>
  </cols>
  <sheetData>
    <row r="1" spans="1:4" x14ac:dyDescent="0.25">
      <c r="A1" s="67"/>
      <c r="B1" s="67"/>
      <c r="C1" s="67"/>
      <c r="D1" s="67"/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5546875" defaultRowHeight="15" x14ac:dyDescent="0.25"/>
  <cols>
    <col min="1" max="16384" width="8.85546875" style="1"/>
  </cols>
  <sheetData>
    <row r="1" spans="1:12" x14ac:dyDescent="0.25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25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25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2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25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25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25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25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25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2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2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2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2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2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25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25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25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25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2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2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2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2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2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25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25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2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25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2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2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25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25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25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25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25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25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25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25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25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25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25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25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25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25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25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25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25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25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25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25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25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25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25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25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25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25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25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25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25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25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25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25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25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25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25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25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25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25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25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25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25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25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25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25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25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25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25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25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25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25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25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25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25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25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25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25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25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25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25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25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25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2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25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25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25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25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25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25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25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25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25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25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25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25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25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25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25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25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25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25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25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25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25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25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25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25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25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25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25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25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25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25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25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25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25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25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25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25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25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25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25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25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25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25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25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25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25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25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25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25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25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25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25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25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25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25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25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25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25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25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25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25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25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25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25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25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25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25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25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25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25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25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25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25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25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25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25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25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25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25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25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25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25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25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25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25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25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25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25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25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25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25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25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25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5546875" defaultRowHeight="15" x14ac:dyDescent="0.25"/>
  <cols>
    <col min="1" max="1" width="7.7109375" style="1" customWidth="1"/>
    <col min="2" max="2" width="12.7109375" style="1" customWidth="1"/>
    <col min="3" max="3" width="14.7109375" style="1" customWidth="1"/>
    <col min="4" max="4" width="16.7109375" style="1" customWidth="1"/>
    <col min="5" max="5" width="12.7109375" style="1" customWidth="1"/>
    <col min="6" max="6" width="11.7109375" style="1" customWidth="1"/>
    <col min="7" max="10" width="8.85546875" style="1"/>
    <col min="11" max="11" width="7.7109375" style="1" customWidth="1"/>
    <col min="12" max="12" width="12.7109375" style="1" customWidth="1"/>
    <col min="13" max="13" width="14.7109375" style="1" customWidth="1"/>
    <col min="14" max="14" width="16.7109375" style="1" customWidth="1"/>
    <col min="15" max="15" width="12.7109375" style="1" customWidth="1"/>
    <col min="16" max="16" width="11.7109375" style="1" customWidth="1"/>
    <col min="17" max="16384" width="8.85546875" style="1"/>
  </cols>
  <sheetData>
    <row r="1" spans="1:27" ht="34.15" customHeight="1" x14ac:dyDescent="0.35">
      <c r="A1" s="219" t="s">
        <v>297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</row>
    <row r="2" spans="1:27" ht="19.899999999999999" customHeight="1" x14ac:dyDescent="0.25">
      <c r="A2" s="220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</row>
    <row r="3" spans="1:27" ht="24" customHeight="1" x14ac:dyDescent="0.25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25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25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25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25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25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25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25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25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25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25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25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25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25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25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25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25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25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25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25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25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25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25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25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25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25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25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25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25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25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25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25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25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25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25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25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25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25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25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25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25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25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25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25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25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25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25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25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25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25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25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25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25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25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25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25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25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25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25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25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25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25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25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25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25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25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25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25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25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25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25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25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25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25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25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25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25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25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25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25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25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25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25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25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25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25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25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25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25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25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25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25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25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25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25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25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25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25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25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25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25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25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25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25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25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25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25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25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25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25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25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25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25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25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25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25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25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25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25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25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25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25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25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25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25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25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25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25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25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25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25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25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25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25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25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25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25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25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25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25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25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25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25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25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25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25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25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25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25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25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25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25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25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25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25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25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25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25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25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25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25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25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25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25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25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25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25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25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25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25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25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25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25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25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25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25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25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25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25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25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25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25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25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25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25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25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25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25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25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25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25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25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25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25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25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25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25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25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25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25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25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25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25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25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25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25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25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25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25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25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25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25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25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25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25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25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25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25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25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25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25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25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25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25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25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25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25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25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25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25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25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25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25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25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25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25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25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25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25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25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25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25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25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25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25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25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25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25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25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25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25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25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25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25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25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25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25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25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25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25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25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25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25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25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25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25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25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25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25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25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25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25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25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25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25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25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25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25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25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25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25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25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25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25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25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25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25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25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25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25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25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25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25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25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25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25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25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25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25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25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25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25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25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25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25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25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25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25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25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25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25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25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25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25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25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25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25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25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25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25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25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25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25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25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25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25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25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25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25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25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25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25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25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25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25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25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25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25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25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25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25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25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25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25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25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25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25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25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25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25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25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25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25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25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25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25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25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25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25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25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25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25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25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25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25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25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25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25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25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25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25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25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25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25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25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25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25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25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25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25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25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25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25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25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25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25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25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25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25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25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25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25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25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25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25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25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25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25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25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25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25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25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25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25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25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25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25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25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25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25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25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25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25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25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25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25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25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25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25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25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25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25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25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25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25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25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25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25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25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25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25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25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25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25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25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25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25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25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25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25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25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25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25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25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25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25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25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25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25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25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25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25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25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25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25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25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25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25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25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25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25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25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25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25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25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25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25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25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25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25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25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25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25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25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25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25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25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25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25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25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25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25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25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25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25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25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25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25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25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25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25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25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25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25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25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25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25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25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25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25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25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25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25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25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25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25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25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25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25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25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25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25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25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25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25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25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25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25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25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25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25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25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25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25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25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25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25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25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25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25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25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25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25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25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25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25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25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25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25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25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25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25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25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25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25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25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25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25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25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25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25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25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25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25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25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25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25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25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25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25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25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25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25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25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25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25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25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25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25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25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25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25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25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25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25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25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25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25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25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25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25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25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25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25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25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25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25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25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25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25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25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25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25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25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25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25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25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25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25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25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25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25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25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25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25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25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25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25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25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25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25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25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25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25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25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25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25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25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25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25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25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25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25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25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25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25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25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25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25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25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25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25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25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25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25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25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25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25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25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25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25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25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25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25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25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25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25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25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25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25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25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25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25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25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25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25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25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25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25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25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25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25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25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25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25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25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25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25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25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25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25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25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25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25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25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25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25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25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25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25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25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25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25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25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25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25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25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25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25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25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25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25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25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25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25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25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25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25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25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25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25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25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25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25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25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25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25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25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25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25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25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25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25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25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25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25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25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25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25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25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25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25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25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25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25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25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25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25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25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25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25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25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25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25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25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25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25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25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25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25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25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25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25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25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25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25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25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25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25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25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25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25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25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25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25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25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25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25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25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25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25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25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25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25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25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25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25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25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25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25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25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25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25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25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25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25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25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25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25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25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25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25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25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25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25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25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25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25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25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25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25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25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25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25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25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25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25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25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25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25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25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25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25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25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25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25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25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25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25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25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25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25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25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25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25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25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25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25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25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25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25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25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25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25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25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25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25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25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25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25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25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25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25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25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25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25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25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25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25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25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25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25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25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25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25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25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25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25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25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25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25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25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25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25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25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25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25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25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25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25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25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25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25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25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25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25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25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25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25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25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25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25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25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25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25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25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25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25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25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25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25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25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25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25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25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25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25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25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25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25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25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25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25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25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25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25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25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25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25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25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25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25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25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25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25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25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25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25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25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25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25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25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25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25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25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25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25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25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25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25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25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25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25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25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25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25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25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25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25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25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25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25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25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25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25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25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25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25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25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25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25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25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25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25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25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25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25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25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25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25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25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25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25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25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25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25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25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25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25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25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25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25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25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25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25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25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25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25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25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25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25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25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25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25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25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25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25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25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25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25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25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25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25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25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25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25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25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25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25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25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25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25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25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25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25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25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25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25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25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25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25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25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25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25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25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25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25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25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25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25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25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25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25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25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25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25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25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25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25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25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25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25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25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25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25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25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25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25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25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25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25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25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25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25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25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25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25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25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25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25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25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25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25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25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25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25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25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25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25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25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25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25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25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25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25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25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25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25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25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25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25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25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25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25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25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25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25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25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25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25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25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25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25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25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25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25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25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25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25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25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25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25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25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25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25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25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25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25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25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25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25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25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25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25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25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25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25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25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25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25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25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25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25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25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25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25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25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25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25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25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25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25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25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25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25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25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25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25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25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25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25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25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25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25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25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25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25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25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25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25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25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25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25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25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25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25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25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25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25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25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25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25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25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25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25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25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25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25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25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25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25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25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25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25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25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25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25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25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25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25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25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25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25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25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25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25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25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25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25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25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25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25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25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25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25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25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25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25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25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25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25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25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25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25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25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25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25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25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25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25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25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25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25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25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25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25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25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25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25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25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25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25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25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25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25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25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25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25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25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25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25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25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25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25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25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25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25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25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25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25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25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25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25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25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25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25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25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25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25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25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25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25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25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25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25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25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25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25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25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25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25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25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25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25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25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25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25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25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25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25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25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25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25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25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25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25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25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25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25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25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25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25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25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25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25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25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25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25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25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25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25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25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25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25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25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25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25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25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25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25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25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25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25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25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25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25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25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25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25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25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25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25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25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25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25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25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25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25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25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25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25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25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25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25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25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25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25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25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25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25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25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25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25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25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25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25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25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25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25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25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25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25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25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25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25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25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25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25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25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25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25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25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25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25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25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25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25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25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25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25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25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25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25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25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25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25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25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25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25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25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25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25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25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25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25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25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25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25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25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25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25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25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25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25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25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25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25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25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25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25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25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25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25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25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25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25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25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25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25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25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25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25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25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25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25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25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25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25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25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25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25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25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25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25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25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25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25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25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25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25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25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25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25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25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25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25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25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25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25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25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25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25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25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25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25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25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25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25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25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25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25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25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25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25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25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25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25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25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25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25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25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25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25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25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25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25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25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25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25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25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25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25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25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25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25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25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25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25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25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25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25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25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25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25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25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25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25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25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25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25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25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25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25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25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25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25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25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25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25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25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25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25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25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25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25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25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25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25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25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25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25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25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25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25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25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25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25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25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25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25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25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25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25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25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25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25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25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25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25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25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25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25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25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25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25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25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25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25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25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25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25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25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25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25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25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25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25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25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25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25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25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25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25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25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25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25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25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25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25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25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25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25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25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25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25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25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25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25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25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25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25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25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25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25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25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25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25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25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25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25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25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25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25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25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25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25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25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25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25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25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25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25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25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25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25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25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25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25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25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25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25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25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25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25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25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25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25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25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25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25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25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25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25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25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25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25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25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25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25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25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25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25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25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25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25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25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25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25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25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25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25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25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25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25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25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25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25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25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25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25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25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25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25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25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25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25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25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25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25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25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25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25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25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25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25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25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25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25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25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25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25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25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25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25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25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25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25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25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25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25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25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25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25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25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25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25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25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25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25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25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25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25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25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25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25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25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25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25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25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25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25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25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25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25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25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25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25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25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25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25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25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25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25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25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25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25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25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25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25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25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25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25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25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25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25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25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25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25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25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25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25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25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25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25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25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25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25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25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25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25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25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25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25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25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25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25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25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25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25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25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25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25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25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25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25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25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25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25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25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25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25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25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25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25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25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25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25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25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25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25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25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25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25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25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25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25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25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25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25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25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25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25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25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25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25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25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25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25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25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25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25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25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25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25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25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25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25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25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25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25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25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25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25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25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25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25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25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25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25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25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25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25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25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25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25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25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25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25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25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25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25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25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25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25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25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25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25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25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25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25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25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25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25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25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25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25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25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25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25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25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25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25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25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25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25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25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25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25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25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25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25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25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25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25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25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25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25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25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25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25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25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25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25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25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25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25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25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25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25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25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25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25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25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25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25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25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25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25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25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25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25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25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25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25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25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25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25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25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25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25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25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25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25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25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25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25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25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25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25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25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25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25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25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25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25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25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25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25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25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25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25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25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25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25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25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25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25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25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25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25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25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25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25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25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25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25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25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25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25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25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25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25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25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25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25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25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25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25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25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25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25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25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25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25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25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25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25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25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25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25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25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25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25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25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25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25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25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25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25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25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25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25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25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25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25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25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25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25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25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25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25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25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25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25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25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25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25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25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25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25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25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25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25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25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25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25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25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25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25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25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25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25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25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25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25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25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25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25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25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25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25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25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25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25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25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25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25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25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25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25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25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25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25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25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25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25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25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25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25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25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25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25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25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25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25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25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25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25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25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25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25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25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25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25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25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25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25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25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25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25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25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25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25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25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25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25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25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25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25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25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25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25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25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25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25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25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25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25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25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25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25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25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25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25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25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25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25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25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25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25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25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25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25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25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25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25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25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25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25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25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25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25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25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25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25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25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25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25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25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25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25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25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25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25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25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25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25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25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25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25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25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25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25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25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25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25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25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25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25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25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25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25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25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25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25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25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25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25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25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25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25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25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25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25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25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25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25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25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25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25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25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25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25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25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25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25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25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25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25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25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25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25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25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25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25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25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25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25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25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25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25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25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25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25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25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25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25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25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25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25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25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25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25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25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25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25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25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25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25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25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25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25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25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25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25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25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25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25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25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25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25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25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25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25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25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25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25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25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25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25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25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25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25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25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25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25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25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25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25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25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25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25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25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25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25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25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25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25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25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25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25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25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25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25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25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25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25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25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25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25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25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25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25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25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25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25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25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25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25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25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25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25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25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25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25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25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25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25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25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25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25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25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25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25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25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25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25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25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25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25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25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25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25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25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25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25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25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25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25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25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25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25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25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25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25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25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25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25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25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25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25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25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25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25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25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25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25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25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25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25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25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25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25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25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25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25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25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25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25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25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25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25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25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25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25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25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25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25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25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25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25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25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25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25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25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25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25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25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25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25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25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25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25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25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25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25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25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25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25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25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25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25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25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25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25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25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25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25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25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25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25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25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25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25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25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25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25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25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25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25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25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25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25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25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25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25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25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25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25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25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25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25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25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25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25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25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25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25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25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25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25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25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25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25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25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25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25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25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25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25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25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25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25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25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25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25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25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25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25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25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25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25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25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25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25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25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25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25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25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25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25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25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25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25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25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25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25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25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25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25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25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25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25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25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25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25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25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25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25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25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25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25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25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25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25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25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25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25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25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25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25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25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25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25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25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25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25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25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25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25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25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25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25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25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25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25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25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25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25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25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25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25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25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25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25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25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25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25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25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25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25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25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25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25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25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25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25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25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25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25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25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25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25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25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25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25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25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25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25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25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25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25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25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25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25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25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25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25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25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25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25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25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25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25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25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25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25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25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25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25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25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25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25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25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25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25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25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25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25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25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25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25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25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25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25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25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25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25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25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25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25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25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25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25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25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25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25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25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25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25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25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25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25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25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25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25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25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25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25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25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25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25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25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25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25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25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25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25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25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25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25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25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25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25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25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25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25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25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25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25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25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25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25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25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25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25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25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25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25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25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25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25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25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25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25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25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25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25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25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25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25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25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25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25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25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25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25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25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25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25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25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25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25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25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25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25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25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25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25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25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25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25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25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25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25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25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25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25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25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25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25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25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25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25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25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25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25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25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25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25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25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25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25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25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25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25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25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25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25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25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25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25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25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25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25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25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25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25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25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25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25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25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25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25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25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25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25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25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25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25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25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25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25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25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25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25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25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25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25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25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25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25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25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25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25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25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25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25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25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25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25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25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25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25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25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25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25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25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25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25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25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25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25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25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25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25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25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25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25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25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25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25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25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25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25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25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25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25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25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25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25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25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25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25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25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25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25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25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25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25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25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25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25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25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25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25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25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25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25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25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25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25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25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25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25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25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25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25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25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25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25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25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25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25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25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25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25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25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25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25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25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25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25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25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25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25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25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25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25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25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25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25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25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25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25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25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25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25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25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25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25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25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25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25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25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25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25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25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25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25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25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25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25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25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25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25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25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25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25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25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25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25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25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25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25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25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25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25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25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25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25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25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25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25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25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25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25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25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25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25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25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25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25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25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25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25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25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25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25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25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25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25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25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25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25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25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25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25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25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25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25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25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25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25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25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25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25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25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25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25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25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25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25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25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25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25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25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25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25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25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25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25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25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25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25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25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25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25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25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25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25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25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25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25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25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25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25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25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25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25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25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25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25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25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25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25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25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25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25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25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25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25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25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25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25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25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25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25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25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25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25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25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25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25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25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25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25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25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25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25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25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25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25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25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25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25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25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25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25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25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25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25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25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25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25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25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25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25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25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25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25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25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25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25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25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25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25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25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25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25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25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25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25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25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25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25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25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25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25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25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25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25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25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25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25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25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25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25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25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25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25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25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25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25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25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25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25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25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25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25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25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25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25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25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25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25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25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25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25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25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25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25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25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25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25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25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25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25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25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25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25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25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25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25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25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25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25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25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25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25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25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25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25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25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25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25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25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25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25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25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25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25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25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25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25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25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25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25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25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25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25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25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25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25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25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25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25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25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25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25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25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25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25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25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25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25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25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25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25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25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25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25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25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25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25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25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25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25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25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25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25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25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25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25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25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25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25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25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25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25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25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25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25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25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25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25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25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25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25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25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25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5546875" defaultRowHeight="15" x14ac:dyDescent="0.25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5546875" style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221" t="s">
        <v>290</v>
      </c>
      <c r="D8" s="203"/>
      <c r="E8" s="203"/>
      <c r="F8" s="203"/>
      <c r="G8" s="203"/>
      <c r="H8" s="203"/>
      <c r="I8" s="203"/>
    </row>
    <row r="9" spans="3:9" ht="18" customHeight="1" x14ac:dyDescent="0.25">
      <c r="C9" s="203"/>
      <c r="D9" s="203"/>
      <c r="E9" s="203"/>
      <c r="F9" s="203"/>
      <c r="G9" s="203"/>
      <c r="H9" s="203"/>
      <c r="I9" s="203"/>
    </row>
    <row r="10" spans="3:9" ht="18" customHeight="1" x14ac:dyDescent="0.25">
      <c r="C10" s="227" t="s">
        <v>291</v>
      </c>
      <c r="D10" s="203"/>
      <c r="E10" s="203"/>
      <c r="F10" s="203"/>
      <c r="G10" s="203"/>
      <c r="H10" s="203"/>
      <c r="I10" s="203"/>
    </row>
    <row r="11" spans="3:9" ht="18" customHeight="1" x14ac:dyDescent="0.25"/>
    <row r="12" spans="3:9" ht="18" customHeight="1" x14ac:dyDescent="0.25"/>
    <row r="13" spans="3:9" ht="18" customHeight="1" x14ac:dyDescent="0.25">
      <c r="C13" s="222" t="s">
        <v>292</v>
      </c>
      <c r="D13" s="203"/>
      <c r="E13" s="228" t="s">
        <v>267</v>
      </c>
      <c r="F13" s="225"/>
      <c r="G13" s="225"/>
      <c r="H13" s="226"/>
    </row>
    <row r="14" spans="3:9" ht="18" customHeight="1" x14ac:dyDescent="0.25"/>
    <row r="15" spans="3:9" ht="18" customHeight="1" x14ac:dyDescent="0.25">
      <c r="C15" s="222" t="s">
        <v>276</v>
      </c>
      <c r="D15" s="203"/>
      <c r="E15" s="224"/>
      <c r="F15" s="225"/>
      <c r="G15" s="225"/>
      <c r="H15" s="226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223"/>
      <c r="D20" s="203"/>
      <c r="E20" s="203"/>
      <c r="F20" s="203"/>
      <c r="G20" s="203"/>
      <c r="H20" s="203"/>
      <c r="I20" s="203"/>
    </row>
    <row r="21" spans="3:9" ht="18" customHeight="1" x14ac:dyDescent="0.25"/>
    <row r="22" spans="3:9" ht="18" customHeight="1" x14ac:dyDescent="0.25">
      <c r="C22" s="211"/>
      <c r="D22" s="203"/>
      <c r="E22" s="203"/>
      <c r="F22" s="203"/>
      <c r="G22" s="203"/>
      <c r="H22" s="203"/>
      <c r="I22" s="203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40625" defaultRowHeight="15" x14ac:dyDescent="0.25"/>
  <cols>
    <col min="1" max="1" width="9.140625" style="30"/>
    <col min="2" max="2" width="12.7109375" style="30" customWidth="1"/>
    <col min="3" max="3" width="7.7109375" style="30" customWidth="1"/>
    <col min="4" max="4" width="12.7109375" style="30" customWidth="1"/>
    <col min="5" max="35" width="8.7109375" style="30" customWidth="1"/>
    <col min="36" max="36" width="9.140625" style="30"/>
    <col min="37" max="37" width="58.7109375" style="30" customWidth="1"/>
    <col min="38" max="16384" width="9.140625" style="30"/>
  </cols>
  <sheetData>
    <row r="1" spans="2:37" s="1" customFormat="1" ht="28.5" customHeight="1" x14ac:dyDescent="0.3">
      <c r="B1" s="104" t="s">
        <v>304</v>
      </c>
    </row>
    <row r="2" spans="2:37" s="1" customFormat="1" x14ac:dyDescent="0.25">
      <c r="B2" s="105" t="s">
        <v>305</v>
      </c>
    </row>
    <row r="3" spans="2:37" s="1" customFormat="1" hidden="1" x14ac:dyDescent="0.25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25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25">
      <c r="B5" s="31"/>
    </row>
    <row r="6" spans="2:37" x14ac:dyDescent="0.25">
      <c r="B6" s="31"/>
    </row>
    <row r="7" spans="2:37" x14ac:dyDescent="0.25">
      <c r="B7" s="31"/>
    </row>
    <row r="8" spans="2:37" x14ac:dyDescent="0.25">
      <c r="B8" s="31"/>
    </row>
    <row r="9" spans="2:37" x14ac:dyDescent="0.25">
      <c r="B9" s="31"/>
    </row>
    <row r="10" spans="2:37" x14ac:dyDescent="0.25">
      <c r="B10" s="31"/>
    </row>
    <row r="11" spans="2:37" x14ac:dyDescent="0.25">
      <c r="B11" s="31"/>
    </row>
    <row r="12" spans="2:37" x14ac:dyDescent="0.25">
      <c r="B12" s="31"/>
    </row>
    <row r="13" spans="2:37" x14ac:dyDescent="0.25">
      <c r="B13" s="31"/>
    </row>
    <row r="14" spans="2:37" x14ac:dyDescent="0.25">
      <c r="B14" s="31"/>
    </row>
    <row r="15" spans="2:37" x14ac:dyDescent="0.25">
      <c r="B15" s="31"/>
    </row>
    <row r="16" spans="2:37" x14ac:dyDescent="0.25">
      <c r="B16" s="31"/>
    </row>
    <row r="17" spans="2:2" x14ac:dyDescent="0.25">
      <c r="B17" s="31"/>
    </row>
    <row r="18" spans="2:2" x14ac:dyDescent="0.25">
      <c r="B18" s="31"/>
    </row>
    <row r="19" spans="2:2" x14ac:dyDescent="0.25">
      <c r="B19" s="31"/>
    </row>
    <row r="20" spans="2:2" x14ac:dyDescent="0.25">
      <c r="B20" s="31"/>
    </row>
    <row r="21" spans="2:2" x14ac:dyDescent="0.25">
      <c r="B21" s="31"/>
    </row>
    <row r="22" spans="2:2" x14ac:dyDescent="0.25">
      <c r="B22" s="31"/>
    </row>
    <row r="23" spans="2:2" x14ac:dyDescent="0.25">
      <c r="B23" s="31"/>
    </row>
    <row r="24" spans="2:2" x14ac:dyDescent="0.25">
      <c r="B24" s="31"/>
    </row>
    <row r="25" spans="2:2" x14ac:dyDescent="0.25">
      <c r="B25" s="31"/>
    </row>
    <row r="26" spans="2:2" x14ac:dyDescent="0.25">
      <c r="B26" s="31"/>
    </row>
    <row r="27" spans="2:2" x14ac:dyDescent="0.25">
      <c r="B27" s="31"/>
    </row>
    <row r="28" spans="2:2" x14ac:dyDescent="0.25">
      <c r="B28" s="31"/>
    </row>
    <row r="29" spans="2:2" x14ac:dyDescent="0.25">
      <c r="B29" s="31"/>
    </row>
    <row r="30" spans="2:2" x14ac:dyDescent="0.25">
      <c r="B30" s="31"/>
    </row>
    <row r="31" spans="2:2" x14ac:dyDescent="0.25">
      <c r="B31" s="31"/>
    </row>
    <row r="32" spans="2:2" x14ac:dyDescent="0.25">
      <c r="B32" s="31"/>
    </row>
    <row r="33" spans="2:2" x14ac:dyDescent="0.25">
      <c r="B33" s="31"/>
    </row>
    <row r="34" spans="2:2" x14ac:dyDescent="0.25">
      <c r="B34" s="31"/>
    </row>
    <row r="35" spans="2:2" x14ac:dyDescent="0.25">
      <c r="B35" s="31"/>
    </row>
    <row r="36" spans="2:2" x14ac:dyDescent="0.25">
      <c r="B36" s="31"/>
    </row>
    <row r="37" spans="2:2" x14ac:dyDescent="0.25">
      <c r="B37" s="31"/>
    </row>
    <row r="38" spans="2:2" x14ac:dyDescent="0.25">
      <c r="B38" s="31"/>
    </row>
    <row r="39" spans="2:2" x14ac:dyDescent="0.25">
      <c r="B39" s="31"/>
    </row>
    <row r="40" spans="2:2" x14ac:dyDescent="0.25">
      <c r="B40" s="31"/>
    </row>
    <row r="41" spans="2:2" x14ac:dyDescent="0.25">
      <c r="B41" s="31"/>
    </row>
    <row r="42" spans="2:2" x14ac:dyDescent="0.25">
      <c r="B42" s="31"/>
    </row>
    <row r="43" spans="2:2" x14ac:dyDescent="0.25">
      <c r="B43" s="31"/>
    </row>
    <row r="44" spans="2:2" x14ac:dyDescent="0.25">
      <c r="B44" s="31"/>
    </row>
    <row r="45" spans="2:2" x14ac:dyDescent="0.25">
      <c r="B45" s="31"/>
    </row>
    <row r="46" spans="2:2" x14ac:dyDescent="0.25">
      <c r="B46" s="31"/>
    </row>
    <row r="47" spans="2:2" x14ac:dyDescent="0.25">
      <c r="B47" s="31"/>
    </row>
    <row r="48" spans="2:2" x14ac:dyDescent="0.25">
      <c r="B48" s="31"/>
    </row>
    <row r="49" spans="2:2" x14ac:dyDescent="0.25">
      <c r="B49" s="31"/>
    </row>
    <row r="50" spans="2:2" x14ac:dyDescent="0.25">
      <c r="B50" s="31"/>
    </row>
    <row r="51" spans="2:2" x14ac:dyDescent="0.25">
      <c r="B51" s="31"/>
    </row>
    <row r="52" spans="2:2" x14ac:dyDescent="0.25">
      <c r="B52" s="31"/>
    </row>
    <row r="53" spans="2:2" x14ac:dyDescent="0.25">
      <c r="B53" s="31"/>
    </row>
    <row r="54" spans="2:2" x14ac:dyDescent="0.25">
      <c r="B54" s="31"/>
    </row>
    <row r="55" spans="2:2" x14ac:dyDescent="0.25">
      <c r="B55" s="31"/>
    </row>
    <row r="56" spans="2:2" x14ac:dyDescent="0.25">
      <c r="B56" s="31"/>
    </row>
    <row r="57" spans="2:2" x14ac:dyDescent="0.25">
      <c r="B57" s="31"/>
    </row>
    <row r="58" spans="2:2" x14ac:dyDescent="0.25">
      <c r="B58" s="31"/>
    </row>
    <row r="59" spans="2:2" x14ac:dyDescent="0.25">
      <c r="B59" s="31"/>
    </row>
    <row r="60" spans="2:2" x14ac:dyDescent="0.25">
      <c r="B60" s="31"/>
    </row>
    <row r="61" spans="2:2" x14ac:dyDescent="0.25">
      <c r="B61" s="31"/>
    </row>
    <row r="62" spans="2:2" x14ac:dyDescent="0.25">
      <c r="B62" s="31"/>
    </row>
    <row r="63" spans="2:2" x14ac:dyDescent="0.25">
      <c r="B63" s="31"/>
    </row>
    <row r="64" spans="2:2" x14ac:dyDescent="0.25">
      <c r="B64" s="31"/>
    </row>
    <row r="65" spans="2:2" x14ac:dyDescent="0.25">
      <c r="B65" s="31"/>
    </row>
    <row r="66" spans="2:2" x14ac:dyDescent="0.25">
      <c r="B66" s="31"/>
    </row>
    <row r="67" spans="2:2" x14ac:dyDescent="0.25">
      <c r="B67" s="31"/>
    </row>
    <row r="68" spans="2:2" x14ac:dyDescent="0.25">
      <c r="B68" s="31"/>
    </row>
    <row r="69" spans="2:2" x14ac:dyDescent="0.25">
      <c r="B69" s="31"/>
    </row>
    <row r="70" spans="2:2" x14ac:dyDescent="0.25">
      <c r="B70" s="31"/>
    </row>
    <row r="71" spans="2:2" x14ac:dyDescent="0.25">
      <c r="B71" s="31"/>
    </row>
    <row r="72" spans="2:2" x14ac:dyDescent="0.25">
      <c r="B72" s="31"/>
    </row>
    <row r="73" spans="2:2" x14ac:dyDescent="0.25">
      <c r="B73" s="31"/>
    </row>
    <row r="74" spans="2:2" x14ac:dyDescent="0.25">
      <c r="B74" s="31"/>
    </row>
    <row r="75" spans="2:2" x14ac:dyDescent="0.25">
      <c r="B75" s="31"/>
    </row>
    <row r="76" spans="2:2" x14ac:dyDescent="0.25">
      <c r="B76" s="31"/>
    </row>
    <row r="77" spans="2:2" x14ac:dyDescent="0.25">
      <c r="B77" s="31"/>
    </row>
    <row r="78" spans="2:2" x14ac:dyDescent="0.25">
      <c r="B78" s="31"/>
    </row>
    <row r="79" spans="2:2" x14ac:dyDescent="0.25">
      <c r="B79" s="31"/>
    </row>
    <row r="80" spans="2:2" x14ac:dyDescent="0.25">
      <c r="B80" s="31"/>
    </row>
    <row r="81" spans="2:2" x14ac:dyDescent="0.25">
      <c r="B81" s="31"/>
    </row>
    <row r="82" spans="2:2" x14ac:dyDescent="0.25">
      <c r="B82" s="31"/>
    </row>
    <row r="83" spans="2:2" x14ac:dyDescent="0.25">
      <c r="B83" s="31"/>
    </row>
    <row r="84" spans="2:2" x14ac:dyDescent="0.25">
      <c r="B84" s="31"/>
    </row>
    <row r="85" spans="2:2" x14ac:dyDescent="0.25">
      <c r="B85" s="31"/>
    </row>
    <row r="86" spans="2:2" x14ac:dyDescent="0.25">
      <c r="B86" s="31"/>
    </row>
    <row r="87" spans="2:2" x14ac:dyDescent="0.25">
      <c r="B87" s="31"/>
    </row>
    <row r="88" spans="2:2" x14ac:dyDescent="0.25">
      <c r="B88" s="31"/>
    </row>
    <row r="89" spans="2:2" x14ac:dyDescent="0.25">
      <c r="B89" s="31"/>
    </row>
    <row r="90" spans="2:2" x14ac:dyDescent="0.25">
      <c r="B90" s="31"/>
    </row>
    <row r="91" spans="2:2" x14ac:dyDescent="0.25">
      <c r="B91" s="31"/>
    </row>
    <row r="92" spans="2:2" x14ac:dyDescent="0.25">
      <c r="B92" s="31"/>
    </row>
    <row r="93" spans="2:2" x14ac:dyDescent="0.25">
      <c r="B93" s="31"/>
    </row>
    <row r="94" spans="2:2" x14ac:dyDescent="0.25">
      <c r="B94" s="31"/>
    </row>
    <row r="95" spans="2:2" x14ac:dyDescent="0.25">
      <c r="B95" s="31"/>
    </row>
    <row r="96" spans="2:2" x14ac:dyDescent="0.25">
      <c r="B96" s="31"/>
    </row>
    <row r="97" spans="2:2" x14ac:dyDescent="0.25">
      <c r="B97" s="31"/>
    </row>
    <row r="98" spans="2:2" x14ac:dyDescent="0.25">
      <c r="B98" s="31"/>
    </row>
    <row r="99" spans="2:2" x14ac:dyDescent="0.25">
      <c r="B99" s="31"/>
    </row>
    <row r="100" spans="2:2" x14ac:dyDescent="0.25">
      <c r="B100" s="31"/>
    </row>
    <row r="101" spans="2:2" x14ac:dyDescent="0.25">
      <c r="B101" s="31"/>
    </row>
    <row r="102" spans="2:2" x14ac:dyDescent="0.25">
      <c r="B102" s="31"/>
    </row>
    <row r="103" spans="2:2" x14ac:dyDescent="0.25">
      <c r="B103" s="31"/>
    </row>
    <row r="104" spans="2:2" x14ac:dyDescent="0.25">
      <c r="B104" s="31"/>
    </row>
    <row r="105" spans="2:2" x14ac:dyDescent="0.25">
      <c r="B105" s="31"/>
    </row>
    <row r="106" spans="2:2" x14ac:dyDescent="0.25">
      <c r="B106" s="31"/>
    </row>
    <row r="107" spans="2:2" x14ac:dyDescent="0.25">
      <c r="B107" s="31"/>
    </row>
    <row r="108" spans="2:2" x14ac:dyDescent="0.25">
      <c r="B108" s="31"/>
    </row>
    <row r="109" spans="2:2" x14ac:dyDescent="0.25">
      <c r="B109" s="31"/>
    </row>
    <row r="110" spans="2:2" x14ac:dyDescent="0.25">
      <c r="B110" s="31"/>
    </row>
    <row r="111" spans="2:2" x14ac:dyDescent="0.25">
      <c r="B111" s="31"/>
    </row>
    <row r="112" spans="2:2" x14ac:dyDescent="0.25">
      <c r="B112" s="31"/>
    </row>
    <row r="113" spans="2:2" x14ac:dyDescent="0.25">
      <c r="B113" s="31"/>
    </row>
    <row r="114" spans="2:2" x14ac:dyDescent="0.25">
      <c r="B114" s="31"/>
    </row>
    <row r="115" spans="2:2" x14ac:dyDescent="0.25">
      <c r="B115" s="31"/>
    </row>
    <row r="116" spans="2:2" x14ac:dyDescent="0.25">
      <c r="B116" s="31"/>
    </row>
    <row r="117" spans="2:2" x14ac:dyDescent="0.25">
      <c r="B117" s="31"/>
    </row>
    <row r="118" spans="2:2" x14ac:dyDescent="0.25">
      <c r="B118" s="31"/>
    </row>
    <row r="119" spans="2:2" x14ac:dyDescent="0.25">
      <c r="B119" s="31"/>
    </row>
    <row r="120" spans="2:2" x14ac:dyDescent="0.25">
      <c r="B120" s="31"/>
    </row>
    <row r="121" spans="2:2" x14ac:dyDescent="0.25">
      <c r="B121" s="31"/>
    </row>
    <row r="122" spans="2:2" x14ac:dyDescent="0.25">
      <c r="B122" s="31"/>
    </row>
    <row r="123" spans="2:2" x14ac:dyDescent="0.25">
      <c r="B123" s="31"/>
    </row>
    <row r="124" spans="2:2" x14ac:dyDescent="0.25">
      <c r="B124" s="31"/>
    </row>
    <row r="125" spans="2:2" x14ac:dyDescent="0.25">
      <c r="B125" s="31"/>
    </row>
    <row r="126" spans="2:2" x14ac:dyDescent="0.25">
      <c r="B126" s="31"/>
    </row>
    <row r="127" spans="2:2" x14ac:dyDescent="0.25">
      <c r="B127" s="31"/>
    </row>
    <row r="128" spans="2:2" x14ac:dyDescent="0.25">
      <c r="B128" s="31"/>
    </row>
    <row r="129" spans="2:2" x14ac:dyDescent="0.25">
      <c r="B129" s="31"/>
    </row>
    <row r="130" spans="2:2" x14ac:dyDescent="0.25">
      <c r="B130" s="31"/>
    </row>
    <row r="131" spans="2:2" x14ac:dyDescent="0.25">
      <c r="B131" s="31"/>
    </row>
    <row r="132" spans="2:2" x14ac:dyDescent="0.25">
      <c r="B132" s="31"/>
    </row>
    <row r="133" spans="2:2" x14ac:dyDescent="0.25">
      <c r="B133" s="31"/>
    </row>
    <row r="134" spans="2:2" x14ac:dyDescent="0.25">
      <c r="B134" s="31"/>
    </row>
    <row r="135" spans="2:2" x14ac:dyDescent="0.25">
      <c r="B135" s="31"/>
    </row>
    <row r="136" spans="2:2" x14ac:dyDescent="0.25">
      <c r="B136" s="31"/>
    </row>
    <row r="137" spans="2:2" x14ac:dyDescent="0.25">
      <c r="B137" s="31"/>
    </row>
    <row r="138" spans="2:2" x14ac:dyDescent="0.25">
      <c r="B138" s="31"/>
    </row>
    <row r="139" spans="2:2" x14ac:dyDescent="0.25">
      <c r="B139" s="31"/>
    </row>
    <row r="140" spans="2:2" x14ac:dyDescent="0.25">
      <c r="B140" s="31"/>
    </row>
    <row r="141" spans="2:2" x14ac:dyDescent="0.25">
      <c r="B141" s="31"/>
    </row>
    <row r="142" spans="2:2" x14ac:dyDescent="0.25">
      <c r="B142" s="31"/>
    </row>
    <row r="143" spans="2:2" x14ac:dyDescent="0.25">
      <c r="B143" s="31"/>
    </row>
    <row r="144" spans="2:2" x14ac:dyDescent="0.25">
      <c r="B144" s="31"/>
    </row>
    <row r="145" spans="2:2" x14ac:dyDescent="0.25">
      <c r="B145" s="31"/>
    </row>
    <row r="146" spans="2:2" x14ac:dyDescent="0.25">
      <c r="B146" s="31"/>
    </row>
    <row r="147" spans="2:2" x14ac:dyDescent="0.25">
      <c r="B147" s="31"/>
    </row>
    <row r="148" spans="2:2" x14ac:dyDescent="0.25">
      <c r="B148" s="31"/>
    </row>
    <row r="149" spans="2:2" x14ac:dyDescent="0.25">
      <c r="B149" s="31"/>
    </row>
    <row r="150" spans="2:2" x14ac:dyDescent="0.25">
      <c r="B150" s="31"/>
    </row>
    <row r="151" spans="2:2" x14ac:dyDescent="0.25">
      <c r="B151" s="31"/>
    </row>
    <row r="152" spans="2:2" x14ac:dyDescent="0.25">
      <c r="B152" s="31"/>
    </row>
    <row r="153" spans="2:2" x14ac:dyDescent="0.25">
      <c r="B153" s="31"/>
    </row>
    <row r="154" spans="2:2" x14ac:dyDescent="0.25">
      <c r="B154" s="31"/>
    </row>
    <row r="155" spans="2:2" x14ac:dyDescent="0.25">
      <c r="B155" s="31"/>
    </row>
    <row r="156" spans="2:2" x14ac:dyDescent="0.25">
      <c r="B156" s="31"/>
    </row>
    <row r="157" spans="2:2" x14ac:dyDescent="0.25">
      <c r="B157" s="31"/>
    </row>
    <row r="158" spans="2:2" x14ac:dyDescent="0.25">
      <c r="B158" s="31"/>
    </row>
    <row r="159" spans="2:2" x14ac:dyDescent="0.25">
      <c r="B159" s="31"/>
    </row>
    <row r="160" spans="2:2" x14ac:dyDescent="0.25">
      <c r="B160" s="31"/>
    </row>
    <row r="161" spans="2:2" x14ac:dyDescent="0.25">
      <c r="B161" s="31"/>
    </row>
    <row r="162" spans="2:2" x14ac:dyDescent="0.25">
      <c r="B162" s="31"/>
    </row>
    <row r="163" spans="2:2" x14ac:dyDescent="0.25">
      <c r="B163" s="31"/>
    </row>
    <row r="164" spans="2:2" x14ac:dyDescent="0.25">
      <c r="B164" s="31"/>
    </row>
    <row r="165" spans="2:2" x14ac:dyDescent="0.25">
      <c r="B165" s="31"/>
    </row>
    <row r="166" spans="2:2" x14ac:dyDescent="0.25">
      <c r="B166" s="31"/>
    </row>
    <row r="167" spans="2:2" x14ac:dyDescent="0.25">
      <c r="B167" s="31"/>
    </row>
    <row r="168" spans="2:2" x14ac:dyDescent="0.25">
      <c r="B168" s="31"/>
    </row>
    <row r="169" spans="2:2" x14ac:dyDescent="0.25">
      <c r="B169" s="31"/>
    </row>
    <row r="170" spans="2:2" x14ac:dyDescent="0.25">
      <c r="B170" s="31"/>
    </row>
    <row r="171" spans="2:2" x14ac:dyDescent="0.25">
      <c r="B171" s="31"/>
    </row>
    <row r="172" spans="2:2" x14ac:dyDescent="0.25">
      <c r="B172" s="31"/>
    </row>
    <row r="173" spans="2:2" x14ac:dyDescent="0.25">
      <c r="B173" s="31"/>
    </row>
    <row r="174" spans="2:2" x14ac:dyDescent="0.25">
      <c r="B174" s="31"/>
    </row>
    <row r="175" spans="2:2" x14ac:dyDescent="0.25">
      <c r="B175" s="31"/>
    </row>
    <row r="176" spans="2:2" x14ac:dyDescent="0.25">
      <c r="B176" s="31"/>
    </row>
    <row r="177" spans="2:2" x14ac:dyDescent="0.25">
      <c r="B177" s="31"/>
    </row>
    <row r="178" spans="2:2" x14ac:dyDescent="0.25">
      <c r="B178" s="31"/>
    </row>
    <row r="179" spans="2:2" x14ac:dyDescent="0.25">
      <c r="B179" s="31"/>
    </row>
    <row r="180" spans="2:2" x14ac:dyDescent="0.25">
      <c r="B180" s="31"/>
    </row>
    <row r="181" spans="2:2" x14ac:dyDescent="0.25">
      <c r="B181" s="31"/>
    </row>
    <row r="182" spans="2:2" x14ac:dyDescent="0.25">
      <c r="B182" s="31"/>
    </row>
    <row r="183" spans="2:2" x14ac:dyDescent="0.25">
      <c r="B183" s="31"/>
    </row>
    <row r="184" spans="2:2" x14ac:dyDescent="0.25">
      <c r="B184" s="31"/>
    </row>
    <row r="185" spans="2:2" x14ac:dyDescent="0.25">
      <c r="B185" s="31"/>
    </row>
    <row r="186" spans="2:2" x14ac:dyDescent="0.25">
      <c r="B186" s="31"/>
    </row>
    <row r="187" spans="2:2" x14ac:dyDescent="0.25">
      <c r="B187" s="31"/>
    </row>
    <row r="188" spans="2:2" x14ac:dyDescent="0.25">
      <c r="B188" s="31"/>
    </row>
    <row r="189" spans="2:2" x14ac:dyDescent="0.25">
      <c r="B189" s="31"/>
    </row>
    <row r="190" spans="2:2" x14ac:dyDescent="0.25">
      <c r="B190" s="31"/>
    </row>
    <row r="191" spans="2:2" x14ac:dyDescent="0.25">
      <c r="B191" s="31"/>
    </row>
    <row r="192" spans="2:2" x14ac:dyDescent="0.25">
      <c r="B192" s="31"/>
    </row>
    <row r="193" spans="2:2" x14ac:dyDescent="0.25">
      <c r="B193" s="31"/>
    </row>
    <row r="194" spans="2:2" x14ac:dyDescent="0.25">
      <c r="B194" s="31"/>
    </row>
    <row r="195" spans="2:2" x14ac:dyDescent="0.25">
      <c r="B195" s="31"/>
    </row>
    <row r="196" spans="2:2" x14ac:dyDescent="0.25">
      <c r="B196" s="31"/>
    </row>
    <row r="197" spans="2:2" x14ac:dyDescent="0.25">
      <c r="B197" s="31"/>
    </row>
    <row r="198" spans="2:2" x14ac:dyDescent="0.25">
      <c r="B198" s="31"/>
    </row>
    <row r="199" spans="2:2" x14ac:dyDescent="0.25">
      <c r="B199" s="31"/>
    </row>
    <row r="200" spans="2:2" x14ac:dyDescent="0.25">
      <c r="B200" s="31"/>
    </row>
    <row r="201" spans="2:2" x14ac:dyDescent="0.25">
      <c r="B201" s="31"/>
    </row>
    <row r="202" spans="2:2" x14ac:dyDescent="0.25">
      <c r="B202" s="31"/>
    </row>
    <row r="203" spans="2:2" x14ac:dyDescent="0.25">
      <c r="B203" s="31"/>
    </row>
    <row r="204" spans="2:2" x14ac:dyDescent="0.25">
      <c r="B204" s="31"/>
    </row>
    <row r="205" spans="2:2" x14ac:dyDescent="0.25">
      <c r="B205" s="31"/>
    </row>
    <row r="206" spans="2:2" x14ac:dyDescent="0.25">
      <c r="B206" s="31"/>
    </row>
    <row r="207" spans="2:2" x14ac:dyDescent="0.25">
      <c r="B207" s="31"/>
    </row>
    <row r="208" spans="2:2" x14ac:dyDescent="0.25">
      <c r="B208" s="31"/>
    </row>
    <row r="209" spans="2:2" x14ac:dyDescent="0.25">
      <c r="B209" s="31"/>
    </row>
    <row r="210" spans="2:2" x14ac:dyDescent="0.25">
      <c r="B210" s="31"/>
    </row>
    <row r="211" spans="2:2" x14ac:dyDescent="0.25">
      <c r="B211" s="31"/>
    </row>
    <row r="212" spans="2:2" x14ac:dyDescent="0.25">
      <c r="B212" s="31"/>
    </row>
    <row r="213" spans="2:2" x14ac:dyDescent="0.25">
      <c r="B213" s="31"/>
    </row>
    <row r="214" spans="2:2" x14ac:dyDescent="0.25">
      <c r="B214" s="31"/>
    </row>
    <row r="215" spans="2:2" x14ac:dyDescent="0.25">
      <c r="B215" s="31"/>
    </row>
    <row r="216" spans="2:2" x14ac:dyDescent="0.25">
      <c r="B216" s="31"/>
    </row>
    <row r="217" spans="2:2" x14ac:dyDescent="0.25">
      <c r="B217" s="31"/>
    </row>
    <row r="218" spans="2:2" x14ac:dyDescent="0.25">
      <c r="B218" s="31"/>
    </row>
    <row r="219" spans="2:2" x14ac:dyDescent="0.25">
      <c r="B219" s="31"/>
    </row>
    <row r="220" spans="2:2" x14ac:dyDescent="0.25">
      <c r="B220" s="31"/>
    </row>
    <row r="221" spans="2:2" x14ac:dyDescent="0.25">
      <c r="B221" s="31"/>
    </row>
    <row r="222" spans="2:2" x14ac:dyDescent="0.25">
      <c r="B222" s="31"/>
    </row>
    <row r="223" spans="2:2" x14ac:dyDescent="0.25">
      <c r="B223" s="31"/>
    </row>
    <row r="224" spans="2:2" x14ac:dyDescent="0.25">
      <c r="B224" s="31"/>
    </row>
    <row r="225" spans="2:2" x14ac:dyDescent="0.25">
      <c r="B225" s="31"/>
    </row>
    <row r="226" spans="2:2" x14ac:dyDescent="0.25">
      <c r="B226" s="31"/>
    </row>
    <row r="227" spans="2:2" x14ac:dyDescent="0.25">
      <c r="B227" s="31"/>
    </row>
    <row r="228" spans="2:2" x14ac:dyDescent="0.25">
      <c r="B228" s="31"/>
    </row>
    <row r="229" spans="2:2" x14ac:dyDescent="0.25">
      <c r="B229" s="31"/>
    </row>
    <row r="230" spans="2:2" x14ac:dyDescent="0.25">
      <c r="B230" s="31"/>
    </row>
    <row r="231" spans="2:2" x14ac:dyDescent="0.25">
      <c r="B231" s="31"/>
    </row>
    <row r="232" spans="2:2" x14ac:dyDescent="0.25">
      <c r="B232" s="31"/>
    </row>
    <row r="233" spans="2:2" x14ac:dyDescent="0.25">
      <c r="B233" s="31"/>
    </row>
    <row r="234" spans="2:2" x14ac:dyDescent="0.25">
      <c r="B234" s="31"/>
    </row>
    <row r="235" spans="2:2" x14ac:dyDescent="0.25">
      <c r="B235" s="31"/>
    </row>
    <row r="236" spans="2:2" x14ac:dyDescent="0.25">
      <c r="B236" s="31"/>
    </row>
    <row r="237" spans="2:2" x14ac:dyDescent="0.25">
      <c r="B237" s="31"/>
    </row>
    <row r="238" spans="2:2" x14ac:dyDescent="0.25">
      <c r="B238" s="31"/>
    </row>
    <row r="239" spans="2:2" x14ac:dyDescent="0.25">
      <c r="B239" s="31"/>
    </row>
    <row r="240" spans="2:2" x14ac:dyDescent="0.25">
      <c r="B240" s="31"/>
    </row>
    <row r="241" spans="2:2" x14ac:dyDescent="0.25">
      <c r="B241" s="31"/>
    </row>
    <row r="242" spans="2:2" x14ac:dyDescent="0.25">
      <c r="B242" s="31"/>
    </row>
    <row r="243" spans="2:2" x14ac:dyDescent="0.25">
      <c r="B243" s="31"/>
    </row>
    <row r="244" spans="2:2" x14ac:dyDescent="0.25">
      <c r="B244" s="31"/>
    </row>
    <row r="245" spans="2:2" x14ac:dyDescent="0.25">
      <c r="B245" s="31"/>
    </row>
    <row r="246" spans="2:2" x14ac:dyDescent="0.25">
      <c r="B246" s="31"/>
    </row>
    <row r="247" spans="2:2" x14ac:dyDescent="0.25">
      <c r="B247" s="31"/>
    </row>
    <row r="248" spans="2:2" x14ac:dyDescent="0.25">
      <c r="B248" s="31"/>
    </row>
    <row r="249" spans="2:2" x14ac:dyDescent="0.25">
      <c r="B249" s="31"/>
    </row>
    <row r="250" spans="2:2" x14ac:dyDescent="0.25">
      <c r="B250" s="31"/>
    </row>
    <row r="251" spans="2:2" x14ac:dyDescent="0.25">
      <c r="B251" s="31"/>
    </row>
    <row r="252" spans="2:2" x14ac:dyDescent="0.25">
      <c r="B252" s="31"/>
    </row>
    <row r="253" spans="2:2" x14ac:dyDescent="0.25">
      <c r="B253" s="31"/>
    </row>
    <row r="254" spans="2:2" x14ac:dyDescent="0.25">
      <c r="B254" s="31"/>
    </row>
    <row r="255" spans="2:2" x14ac:dyDescent="0.25">
      <c r="B255" s="31"/>
    </row>
    <row r="256" spans="2:2" x14ac:dyDescent="0.25">
      <c r="B256" s="31"/>
    </row>
    <row r="257" spans="2:2" x14ac:dyDescent="0.25">
      <c r="B257" s="31"/>
    </row>
    <row r="258" spans="2:2" x14ac:dyDescent="0.25">
      <c r="B258" s="31"/>
    </row>
    <row r="259" spans="2:2" x14ac:dyDescent="0.25">
      <c r="B259" s="31"/>
    </row>
    <row r="260" spans="2:2" x14ac:dyDescent="0.25">
      <c r="B260" s="31"/>
    </row>
    <row r="261" spans="2:2" x14ac:dyDescent="0.25">
      <c r="B261" s="31"/>
    </row>
    <row r="262" spans="2:2" x14ac:dyDescent="0.25">
      <c r="B262" s="31"/>
    </row>
    <row r="263" spans="2:2" x14ac:dyDescent="0.25">
      <c r="B263" s="31"/>
    </row>
    <row r="264" spans="2:2" x14ac:dyDescent="0.25">
      <c r="B264" s="31"/>
    </row>
    <row r="265" spans="2:2" x14ac:dyDescent="0.25">
      <c r="B265" s="31"/>
    </row>
    <row r="266" spans="2:2" x14ac:dyDescent="0.25">
      <c r="B266" s="31"/>
    </row>
    <row r="267" spans="2:2" x14ac:dyDescent="0.25">
      <c r="B267" s="31"/>
    </row>
    <row r="268" spans="2:2" x14ac:dyDescent="0.25">
      <c r="B268" s="31"/>
    </row>
    <row r="269" spans="2:2" x14ac:dyDescent="0.25">
      <c r="B269" s="31"/>
    </row>
    <row r="270" spans="2:2" x14ac:dyDescent="0.25">
      <c r="B270" s="31"/>
    </row>
    <row r="271" spans="2:2" x14ac:dyDescent="0.25">
      <c r="B271" s="31"/>
    </row>
    <row r="272" spans="2:2" x14ac:dyDescent="0.25">
      <c r="B272" s="31"/>
    </row>
    <row r="273" spans="2:2" x14ac:dyDescent="0.25">
      <c r="B273" s="31"/>
    </row>
    <row r="274" spans="2:2" x14ac:dyDescent="0.25">
      <c r="B274" s="31"/>
    </row>
    <row r="275" spans="2:2" x14ac:dyDescent="0.25">
      <c r="B275" s="31"/>
    </row>
    <row r="276" spans="2:2" x14ac:dyDescent="0.25">
      <c r="B276" s="31"/>
    </row>
    <row r="277" spans="2:2" x14ac:dyDescent="0.25">
      <c r="B277" s="31"/>
    </row>
    <row r="278" spans="2:2" x14ac:dyDescent="0.25">
      <c r="B278" s="31"/>
    </row>
    <row r="279" spans="2:2" x14ac:dyDescent="0.25">
      <c r="B279" s="31"/>
    </row>
    <row r="280" spans="2:2" x14ac:dyDescent="0.25">
      <c r="B280" s="31"/>
    </row>
    <row r="281" spans="2:2" x14ac:dyDescent="0.25">
      <c r="B281" s="31"/>
    </row>
    <row r="282" spans="2:2" x14ac:dyDescent="0.25">
      <c r="B282" s="31"/>
    </row>
    <row r="283" spans="2:2" x14ac:dyDescent="0.25">
      <c r="B283" s="31"/>
    </row>
    <row r="284" spans="2:2" x14ac:dyDescent="0.25">
      <c r="B284" s="31"/>
    </row>
    <row r="285" spans="2:2" x14ac:dyDescent="0.25">
      <c r="B285" s="31"/>
    </row>
    <row r="286" spans="2:2" x14ac:dyDescent="0.25">
      <c r="B286" s="31"/>
    </row>
    <row r="287" spans="2:2" x14ac:dyDescent="0.25">
      <c r="B287" s="31"/>
    </row>
    <row r="288" spans="2:2" x14ac:dyDescent="0.25">
      <c r="B288" s="31"/>
    </row>
    <row r="289" spans="2:2" x14ac:dyDescent="0.25">
      <c r="B289" s="31"/>
    </row>
    <row r="290" spans="2:2" x14ac:dyDescent="0.25">
      <c r="B290" s="31"/>
    </row>
    <row r="291" spans="2:2" x14ac:dyDescent="0.25">
      <c r="B291" s="31"/>
    </row>
    <row r="292" spans="2:2" x14ac:dyDescent="0.25">
      <c r="B292" s="31"/>
    </row>
    <row r="293" spans="2:2" x14ac:dyDescent="0.25">
      <c r="B293" s="31"/>
    </row>
    <row r="294" spans="2:2" x14ac:dyDescent="0.25">
      <c r="B294" s="31"/>
    </row>
    <row r="295" spans="2:2" x14ac:dyDescent="0.25">
      <c r="B295" s="31"/>
    </row>
    <row r="296" spans="2:2" x14ac:dyDescent="0.25">
      <c r="B296" s="31"/>
    </row>
    <row r="297" spans="2:2" x14ac:dyDescent="0.25">
      <c r="B297" s="31"/>
    </row>
    <row r="298" spans="2:2" x14ac:dyDescent="0.25">
      <c r="B298" s="31"/>
    </row>
    <row r="299" spans="2:2" x14ac:dyDescent="0.25">
      <c r="B299" s="31"/>
    </row>
    <row r="300" spans="2:2" x14ac:dyDescent="0.25">
      <c r="B300" s="31"/>
    </row>
    <row r="301" spans="2:2" x14ac:dyDescent="0.25">
      <c r="B301" s="31"/>
    </row>
    <row r="302" spans="2:2" x14ac:dyDescent="0.25">
      <c r="B302" s="31"/>
    </row>
    <row r="303" spans="2:2" x14ac:dyDescent="0.25">
      <c r="B303" s="31"/>
    </row>
    <row r="304" spans="2:2" x14ac:dyDescent="0.25">
      <c r="B304" s="31"/>
    </row>
    <row r="305" spans="2:2" x14ac:dyDescent="0.25">
      <c r="B305" s="31"/>
    </row>
    <row r="306" spans="2:2" x14ac:dyDescent="0.25">
      <c r="B306" s="31"/>
    </row>
    <row r="307" spans="2:2" x14ac:dyDescent="0.25">
      <c r="B307" s="31"/>
    </row>
    <row r="308" spans="2:2" x14ac:dyDescent="0.25">
      <c r="B308" s="31"/>
    </row>
    <row r="309" spans="2:2" x14ac:dyDescent="0.25">
      <c r="B309" s="31"/>
    </row>
    <row r="310" spans="2:2" x14ac:dyDescent="0.25">
      <c r="B310" s="31"/>
    </row>
    <row r="311" spans="2:2" x14ac:dyDescent="0.25">
      <c r="B311" s="31"/>
    </row>
    <row r="312" spans="2:2" x14ac:dyDescent="0.25">
      <c r="B312" s="31"/>
    </row>
    <row r="313" spans="2:2" x14ac:dyDescent="0.25">
      <c r="B313" s="31"/>
    </row>
    <row r="314" spans="2:2" x14ac:dyDescent="0.25">
      <c r="B314" s="31"/>
    </row>
    <row r="315" spans="2:2" x14ac:dyDescent="0.25">
      <c r="B315" s="31"/>
    </row>
    <row r="316" spans="2:2" x14ac:dyDescent="0.25">
      <c r="B316" s="31"/>
    </row>
    <row r="317" spans="2:2" x14ac:dyDescent="0.25">
      <c r="B317" s="31"/>
    </row>
    <row r="318" spans="2:2" x14ac:dyDescent="0.25">
      <c r="B318" s="31"/>
    </row>
    <row r="319" spans="2:2" x14ac:dyDescent="0.25">
      <c r="B319" s="31"/>
    </row>
    <row r="320" spans="2:2" x14ac:dyDescent="0.25">
      <c r="B320" s="31"/>
    </row>
    <row r="321" spans="2:2" x14ac:dyDescent="0.25">
      <c r="B321" s="31"/>
    </row>
    <row r="322" spans="2:2" x14ac:dyDescent="0.25">
      <c r="B322" s="31"/>
    </row>
    <row r="323" spans="2:2" x14ac:dyDescent="0.25">
      <c r="B323" s="31"/>
    </row>
    <row r="324" spans="2:2" x14ac:dyDescent="0.25">
      <c r="B324" s="31"/>
    </row>
    <row r="325" spans="2:2" x14ac:dyDescent="0.25">
      <c r="B325" s="31"/>
    </row>
    <row r="326" spans="2:2" x14ac:dyDescent="0.25">
      <c r="B326" s="31"/>
    </row>
    <row r="327" spans="2:2" x14ac:dyDescent="0.25">
      <c r="B327" s="31"/>
    </row>
    <row r="328" spans="2:2" x14ac:dyDescent="0.25">
      <c r="B328" s="31"/>
    </row>
    <row r="329" spans="2:2" x14ac:dyDescent="0.25">
      <c r="B329" s="31"/>
    </row>
    <row r="330" spans="2:2" x14ac:dyDescent="0.25">
      <c r="B330" s="31"/>
    </row>
    <row r="331" spans="2:2" x14ac:dyDescent="0.25">
      <c r="B331" s="31"/>
    </row>
    <row r="332" spans="2:2" x14ac:dyDescent="0.25">
      <c r="B332" s="31"/>
    </row>
    <row r="333" spans="2:2" x14ac:dyDescent="0.25">
      <c r="B333" s="31"/>
    </row>
    <row r="334" spans="2:2" x14ac:dyDescent="0.25">
      <c r="B334" s="31"/>
    </row>
    <row r="335" spans="2:2" x14ac:dyDescent="0.25">
      <c r="B335" s="31"/>
    </row>
    <row r="336" spans="2:2" x14ac:dyDescent="0.25">
      <c r="B336" s="31"/>
    </row>
    <row r="337" spans="2:2" x14ac:dyDescent="0.25">
      <c r="B337" s="31"/>
    </row>
    <row r="338" spans="2:2" x14ac:dyDescent="0.25">
      <c r="B338" s="31"/>
    </row>
    <row r="339" spans="2:2" x14ac:dyDescent="0.25">
      <c r="B339" s="31"/>
    </row>
    <row r="340" spans="2:2" x14ac:dyDescent="0.25">
      <c r="B340" s="31"/>
    </row>
    <row r="341" spans="2:2" x14ac:dyDescent="0.25">
      <c r="B341" s="31"/>
    </row>
    <row r="342" spans="2:2" x14ac:dyDescent="0.25">
      <c r="B342" s="31"/>
    </row>
    <row r="343" spans="2:2" x14ac:dyDescent="0.25">
      <c r="B343" s="31"/>
    </row>
    <row r="344" spans="2:2" x14ac:dyDescent="0.25">
      <c r="B344" s="31"/>
    </row>
    <row r="345" spans="2:2" x14ac:dyDescent="0.25">
      <c r="B345" s="31"/>
    </row>
    <row r="346" spans="2:2" x14ac:dyDescent="0.25">
      <c r="B346" s="31"/>
    </row>
    <row r="347" spans="2:2" x14ac:dyDescent="0.25">
      <c r="B347" s="31"/>
    </row>
    <row r="348" spans="2:2" x14ac:dyDescent="0.25">
      <c r="B348" s="31"/>
    </row>
    <row r="349" spans="2:2" x14ac:dyDescent="0.25">
      <c r="B349" s="31"/>
    </row>
    <row r="350" spans="2:2" x14ac:dyDescent="0.25">
      <c r="B350" s="31"/>
    </row>
    <row r="351" spans="2:2" x14ac:dyDescent="0.25">
      <c r="B351" s="31"/>
    </row>
    <row r="352" spans="2:2" x14ac:dyDescent="0.25">
      <c r="B352" s="31"/>
    </row>
    <row r="353" spans="2:2" x14ac:dyDescent="0.25">
      <c r="B353" s="31"/>
    </row>
    <row r="354" spans="2:2" x14ac:dyDescent="0.25">
      <c r="B354" s="31"/>
    </row>
    <row r="355" spans="2:2" x14ac:dyDescent="0.25">
      <c r="B355" s="31"/>
    </row>
    <row r="356" spans="2:2" x14ac:dyDescent="0.25">
      <c r="B356" s="31"/>
    </row>
    <row r="357" spans="2:2" x14ac:dyDescent="0.25">
      <c r="B357" s="31"/>
    </row>
    <row r="358" spans="2:2" x14ac:dyDescent="0.25">
      <c r="B358" s="31"/>
    </row>
    <row r="359" spans="2:2" x14ac:dyDescent="0.25">
      <c r="B359" s="31"/>
    </row>
    <row r="360" spans="2:2" x14ac:dyDescent="0.25">
      <c r="B360" s="31"/>
    </row>
    <row r="361" spans="2:2" x14ac:dyDescent="0.25">
      <c r="B361" s="31"/>
    </row>
    <row r="362" spans="2:2" x14ac:dyDescent="0.25">
      <c r="B362" s="31"/>
    </row>
    <row r="363" spans="2:2" x14ac:dyDescent="0.25">
      <c r="B363" s="31"/>
    </row>
    <row r="364" spans="2:2" x14ac:dyDescent="0.25">
      <c r="B364" s="31"/>
    </row>
    <row r="365" spans="2:2" x14ac:dyDescent="0.25">
      <c r="B365" s="31"/>
    </row>
    <row r="366" spans="2:2" x14ac:dyDescent="0.25">
      <c r="B366" s="31"/>
    </row>
    <row r="367" spans="2:2" x14ac:dyDescent="0.25">
      <c r="B367" s="31"/>
    </row>
    <row r="368" spans="2:2" x14ac:dyDescent="0.25">
      <c r="B368" s="31"/>
    </row>
    <row r="369" spans="2:2" x14ac:dyDescent="0.25">
      <c r="B369" s="31"/>
    </row>
    <row r="370" spans="2:2" x14ac:dyDescent="0.25">
      <c r="B370" s="31"/>
    </row>
    <row r="371" spans="2:2" x14ac:dyDescent="0.25">
      <c r="B371" s="31"/>
    </row>
    <row r="372" spans="2:2" x14ac:dyDescent="0.25">
      <c r="B372" s="31"/>
    </row>
    <row r="373" spans="2:2" x14ac:dyDescent="0.25">
      <c r="B373" s="31"/>
    </row>
    <row r="374" spans="2:2" x14ac:dyDescent="0.25">
      <c r="B374" s="31"/>
    </row>
    <row r="375" spans="2:2" x14ac:dyDescent="0.25">
      <c r="B375" s="31"/>
    </row>
    <row r="376" spans="2:2" x14ac:dyDescent="0.25">
      <c r="B376" s="31"/>
    </row>
    <row r="377" spans="2:2" x14ac:dyDescent="0.25">
      <c r="B377" s="31"/>
    </row>
    <row r="378" spans="2:2" x14ac:dyDescent="0.25">
      <c r="B378" s="31"/>
    </row>
    <row r="379" spans="2:2" x14ac:dyDescent="0.25">
      <c r="B379" s="31"/>
    </row>
    <row r="380" spans="2:2" x14ac:dyDescent="0.25">
      <c r="B380" s="31"/>
    </row>
    <row r="381" spans="2:2" x14ac:dyDescent="0.25">
      <c r="B381" s="31"/>
    </row>
    <row r="382" spans="2:2" x14ac:dyDescent="0.25">
      <c r="B382" s="31"/>
    </row>
    <row r="383" spans="2:2" x14ac:dyDescent="0.25">
      <c r="B383" s="31"/>
    </row>
    <row r="384" spans="2:2" x14ac:dyDescent="0.25">
      <c r="B384" s="31"/>
    </row>
    <row r="385" spans="2:2" x14ac:dyDescent="0.25">
      <c r="B385" s="31"/>
    </row>
    <row r="386" spans="2:2" x14ac:dyDescent="0.25">
      <c r="B386" s="31"/>
    </row>
    <row r="387" spans="2:2" x14ac:dyDescent="0.25">
      <c r="B387" s="31"/>
    </row>
    <row r="388" spans="2:2" x14ac:dyDescent="0.25">
      <c r="B388" s="31"/>
    </row>
    <row r="389" spans="2:2" x14ac:dyDescent="0.25">
      <c r="B389" s="31"/>
    </row>
    <row r="390" spans="2:2" x14ac:dyDescent="0.25">
      <c r="B390" s="31"/>
    </row>
    <row r="391" spans="2:2" x14ac:dyDescent="0.25">
      <c r="B391" s="31"/>
    </row>
    <row r="392" spans="2:2" x14ac:dyDescent="0.25">
      <c r="B392" s="31"/>
    </row>
    <row r="393" spans="2:2" x14ac:dyDescent="0.25">
      <c r="B393" s="31"/>
    </row>
    <row r="394" spans="2:2" x14ac:dyDescent="0.25">
      <c r="B394" s="31"/>
    </row>
    <row r="395" spans="2:2" x14ac:dyDescent="0.25">
      <c r="B395" s="31"/>
    </row>
    <row r="396" spans="2:2" x14ac:dyDescent="0.25">
      <c r="B396" s="31"/>
    </row>
    <row r="397" spans="2:2" x14ac:dyDescent="0.25">
      <c r="B397" s="31"/>
    </row>
    <row r="398" spans="2:2" x14ac:dyDescent="0.25">
      <c r="B398" s="31"/>
    </row>
    <row r="399" spans="2:2" x14ac:dyDescent="0.25">
      <c r="B399" s="31"/>
    </row>
    <row r="400" spans="2:2" x14ac:dyDescent="0.25">
      <c r="B400" s="31"/>
    </row>
    <row r="401" spans="2:2" x14ac:dyDescent="0.25">
      <c r="B401" s="31"/>
    </row>
    <row r="402" spans="2:2" x14ac:dyDescent="0.25">
      <c r="B402" s="31"/>
    </row>
    <row r="403" spans="2:2" x14ac:dyDescent="0.25">
      <c r="B403" s="31"/>
    </row>
    <row r="404" spans="2:2" x14ac:dyDescent="0.25">
      <c r="B404" s="31"/>
    </row>
    <row r="405" spans="2:2" x14ac:dyDescent="0.25">
      <c r="B405" s="31"/>
    </row>
    <row r="406" spans="2:2" x14ac:dyDescent="0.25">
      <c r="B406" s="31"/>
    </row>
    <row r="407" spans="2:2" x14ac:dyDescent="0.25">
      <c r="B407" s="31"/>
    </row>
    <row r="408" spans="2:2" x14ac:dyDescent="0.25">
      <c r="B408" s="31"/>
    </row>
    <row r="409" spans="2:2" x14ac:dyDescent="0.25">
      <c r="B409" s="31"/>
    </row>
    <row r="410" spans="2:2" x14ac:dyDescent="0.25">
      <c r="B410" s="31"/>
    </row>
    <row r="411" spans="2:2" x14ac:dyDescent="0.25">
      <c r="B411" s="31"/>
    </row>
    <row r="412" spans="2:2" x14ac:dyDescent="0.25">
      <c r="B412" s="31"/>
    </row>
    <row r="413" spans="2:2" x14ac:dyDescent="0.25">
      <c r="B413" s="31"/>
    </row>
    <row r="414" spans="2:2" x14ac:dyDescent="0.25">
      <c r="B414" s="31"/>
    </row>
    <row r="415" spans="2:2" x14ac:dyDescent="0.25">
      <c r="B415" s="31"/>
    </row>
    <row r="416" spans="2:2" x14ac:dyDescent="0.25">
      <c r="B416" s="31"/>
    </row>
    <row r="417" spans="2:2" x14ac:dyDescent="0.25">
      <c r="B417" s="31"/>
    </row>
    <row r="418" spans="2:2" x14ac:dyDescent="0.25">
      <c r="B418" s="31"/>
    </row>
    <row r="419" spans="2:2" x14ac:dyDescent="0.25">
      <c r="B419" s="31"/>
    </row>
    <row r="420" spans="2:2" x14ac:dyDescent="0.25">
      <c r="B420" s="31"/>
    </row>
    <row r="421" spans="2:2" x14ac:dyDescent="0.25">
      <c r="B421" s="31"/>
    </row>
    <row r="422" spans="2:2" x14ac:dyDescent="0.25">
      <c r="B422" s="31"/>
    </row>
    <row r="423" spans="2:2" x14ac:dyDescent="0.25">
      <c r="B423" s="31"/>
    </row>
    <row r="424" spans="2:2" x14ac:dyDescent="0.25">
      <c r="B424" s="31"/>
    </row>
    <row r="425" spans="2:2" x14ac:dyDescent="0.25">
      <c r="B425" s="31"/>
    </row>
    <row r="426" spans="2:2" x14ac:dyDescent="0.25">
      <c r="B426" s="31"/>
    </row>
    <row r="427" spans="2:2" x14ac:dyDescent="0.25">
      <c r="B427" s="31"/>
    </row>
    <row r="428" spans="2:2" x14ac:dyDescent="0.25">
      <c r="B428" s="31"/>
    </row>
    <row r="429" spans="2:2" x14ac:dyDescent="0.25">
      <c r="B429" s="31"/>
    </row>
    <row r="430" spans="2:2" x14ac:dyDescent="0.25">
      <c r="B430" s="31"/>
    </row>
    <row r="431" spans="2:2" x14ac:dyDescent="0.25">
      <c r="B431" s="31"/>
    </row>
    <row r="432" spans="2:2" x14ac:dyDescent="0.25">
      <c r="B432" s="31"/>
    </row>
    <row r="433" spans="2:2" x14ac:dyDescent="0.25">
      <c r="B433" s="31"/>
    </row>
    <row r="434" spans="2:2" x14ac:dyDescent="0.25">
      <c r="B434" s="31"/>
    </row>
    <row r="435" spans="2:2" x14ac:dyDescent="0.25">
      <c r="B435" s="31"/>
    </row>
    <row r="436" spans="2:2" x14ac:dyDescent="0.25">
      <c r="B436" s="31"/>
    </row>
    <row r="437" spans="2:2" x14ac:dyDescent="0.25">
      <c r="B437" s="31"/>
    </row>
    <row r="438" spans="2:2" x14ac:dyDescent="0.25">
      <c r="B438" s="31"/>
    </row>
    <row r="439" spans="2:2" x14ac:dyDescent="0.25">
      <c r="B439" s="31"/>
    </row>
    <row r="440" spans="2:2" x14ac:dyDescent="0.25">
      <c r="B440" s="31"/>
    </row>
    <row r="441" spans="2:2" x14ac:dyDescent="0.25">
      <c r="B441" s="31"/>
    </row>
    <row r="442" spans="2:2" x14ac:dyDescent="0.25">
      <c r="B442" s="31"/>
    </row>
    <row r="443" spans="2:2" x14ac:dyDescent="0.25">
      <c r="B443" s="31"/>
    </row>
    <row r="444" spans="2:2" x14ac:dyDescent="0.25">
      <c r="B444" s="31"/>
    </row>
    <row r="445" spans="2:2" x14ac:dyDescent="0.25">
      <c r="B445" s="31"/>
    </row>
    <row r="446" spans="2:2" x14ac:dyDescent="0.25">
      <c r="B446" s="31"/>
    </row>
    <row r="447" spans="2:2" x14ac:dyDescent="0.25">
      <c r="B447" s="31"/>
    </row>
    <row r="448" spans="2:2" x14ac:dyDescent="0.25">
      <c r="B448" s="31"/>
    </row>
    <row r="449" spans="2:2" x14ac:dyDescent="0.25">
      <c r="B449" s="31"/>
    </row>
    <row r="450" spans="2:2" x14ac:dyDescent="0.25">
      <c r="B450" s="31"/>
    </row>
    <row r="451" spans="2:2" x14ac:dyDescent="0.25">
      <c r="B451" s="31"/>
    </row>
    <row r="452" spans="2:2" x14ac:dyDescent="0.25">
      <c r="B452" s="31"/>
    </row>
    <row r="453" spans="2:2" x14ac:dyDescent="0.25">
      <c r="B453" s="31"/>
    </row>
    <row r="454" spans="2:2" x14ac:dyDescent="0.25">
      <c r="B454" s="31"/>
    </row>
    <row r="455" spans="2:2" x14ac:dyDescent="0.25">
      <c r="B455" s="31"/>
    </row>
    <row r="456" spans="2:2" x14ac:dyDescent="0.25">
      <c r="B456" s="31"/>
    </row>
    <row r="457" spans="2:2" x14ac:dyDescent="0.25">
      <c r="B457" s="31"/>
    </row>
    <row r="458" spans="2:2" x14ac:dyDescent="0.25">
      <c r="B458" s="31"/>
    </row>
    <row r="459" spans="2:2" x14ac:dyDescent="0.25">
      <c r="B459" s="31"/>
    </row>
    <row r="460" spans="2:2" x14ac:dyDescent="0.25">
      <c r="B460" s="31"/>
    </row>
    <row r="461" spans="2:2" x14ac:dyDescent="0.25">
      <c r="B461" s="31"/>
    </row>
    <row r="462" spans="2:2" x14ac:dyDescent="0.25">
      <c r="B462" s="31"/>
    </row>
    <row r="463" spans="2:2" x14ac:dyDescent="0.25">
      <c r="B463" s="31"/>
    </row>
    <row r="464" spans="2:2" x14ac:dyDescent="0.25">
      <c r="B464" s="31"/>
    </row>
    <row r="465" spans="2:2" x14ac:dyDescent="0.25">
      <c r="B465" s="31"/>
    </row>
    <row r="466" spans="2:2" x14ac:dyDescent="0.25">
      <c r="B466" s="31"/>
    </row>
    <row r="467" spans="2:2" x14ac:dyDescent="0.25">
      <c r="B467" s="31"/>
    </row>
    <row r="468" spans="2:2" x14ac:dyDescent="0.25">
      <c r="B468" s="31"/>
    </row>
    <row r="469" spans="2:2" x14ac:dyDescent="0.25">
      <c r="B469" s="31"/>
    </row>
    <row r="470" spans="2:2" x14ac:dyDescent="0.25">
      <c r="B470" s="31"/>
    </row>
    <row r="471" spans="2:2" x14ac:dyDescent="0.25">
      <c r="B471" s="31"/>
    </row>
    <row r="472" spans="2:2" x14ac:dyDescent="0.25">
      <c r="B472" s="31"/>
    </row>
    <row r="473" spans="2:2" x14ac:dyDescent="0.25">
      <c r="B473" s="31"/>
    </row>
    <row r="474" spans="2:2" x14ac:dyDescent="0.25">
      <c r="B474" s="31"/>
    </row>
    <row r="475" spans="2:2" x14ac:dyDescent="0.25">
      <c r="B475" s="31"/>
    </row>
    <row r="476" spans="2:2" x14ac:dyDescent="0.25">
      <c r="B476" s="31"/>
    </row>
    <row r="477" spans="2:2" x14ac:dyDescent="0.25">
      <c r="B477" s="31"/>
    </row>
    <row r="478" spans="2:2" x14ac:dyDescent="0.25">
      <c r="B478" s="31"/>
    </row>
    <row r="479" spans="2:2" x14ac:dyDescent="0.25">
      <c r="B479" s="31"/>
    </row>
    <row r="480" spans="2:2" x14ac:dyDescent="0.25">
      <c r="B480" s="31"/>
    </row>
    <row r="481" spans="2:2" x14ac:dyDescent="0.25">
      <c r="B481" s="31"/>
    </row>
    <row r="482" spans="2:2" x14ac:dyDescent="0.25">
      <c r="B482" s="31"/>
    </row>
    <row r="483" spans="2:2" x14ac:dyDescent="0.25">
      <c r="B483" s="31"/>
    </row>
    <row r="484" spans="2:2" x14ac:dyDescent="0.25">
      <c r="B484" s="31"/>
    </row>
    <row r="485" spans="2:2" x14ac:dyDescent="0.25">
      <c r="B485" s="31"/>
    </row>
    <row r="486" spans="2:2" x14ac:dyDescent="0.25">
      <c r="B486" s="31"/>
    </row>
    <row r="487" spans="2:2" x14ac:dyDescent="0.25">
      <c r="B487" s="31"/>
    </row>
    <row r="488" spans="2:2" x14ac:dyDescent="0.25">
      <c r="B488" s="31"/>
    </row>
    <row r="489" spans="2:2" x14ac:dyDescent="0.25">
      <c r="B489" s="31"/>
    </row>
    <row r="490" spans="2:2" x14ac:dyDescent="0.25">
      <c r="B490" s="31"/>
    </row>
    <row r="491" spans="2:2" x14ac:dyDescent="0.25">
      <c r="B491" s="31"/>
    </row>
    <row r="492" spans="2:2" x14ac:dyDescent="0.25">
      <c r="B492" s="31"/>
    </row>
    <row r="493" spans="2:2" x14ac:dyDescent="0.25">
      <c r="B493" s="31"/>
    </row>
    <row r="494" spans="2:2" x14ac:dyDescent="0.25">
      <c r="B494" s="31"/>
    </row>
    <row r="495" spans="2:2" x14ac:dyDescent="0.25">
      <c r="B495" s="31"/>
    </row>
    <row r="496" spans="2:2" x14ac:dyDescent="0.25">
      <c r="B496" s="31"/>
    </row>
    <row r="497" spans="2:2" x14ac:dyDescent="0.25">
      <c r="B497" s="31"/>
    </row>
    <row r="498" spans="2:2" x14ac:dyDescent="0.25">
      <c r="B498" s="31"/>
    </row>
    <row r="499" spans="2:2" x14ac:dyDescent="0.25">
      <c r="B499" s="31"/>
    </row>
    <row r="500" spans="2:2" x14ac:dyDescent="0.25">
      <c r="B500" s="31"/>
    </row>
    <row r="501" spans="2:2" x14ac:dyDescent="0.25">
      <c r="B501" s="31"/>
    </row>
    <row r="502" spans="2:2" x14ac:dyDescent="0.25">
      <c r="B502" s="31"/>
    </row>
    <row r="503" spans="2:2" x14ac:dyDescent="0.25">
      <c r="B503" s="31"/>
    </row>
    <row r="504" spans="2:2" x14ac:dyDescent="0.25">
      <c r="B504" s="31"/>
    </row>
    <row r="505" spans="2:2" x14ac:dyDescent="0.25">
      <c r="B505" s="31"/>
    </row>
    <row r="506" spans="2:2" x14ac:dyDescent="0.25">
      <c r="B506" s="31"/>
    </row>
    <row r="507" spans="2:2" x14ac:dyDescent="0.25">
      <c r="B507" s="31"/>
    </row>
    <row r="508" spans="2:2" x14ac:dyDescent="0.25">
      <c r="B508" s="31"/>
    </row>
    <row r="509" spans="2:2" x14ac:dyDescent="0.25">
      <c r="B509" s="31"/>
    </row>
    <row r="510" spans="2:2" x14ac:dyDescent="0.25">
      <c r="B510" s="31"/>
    </row>
    <row r="511" spans="2:2" x14ac:dyDescent="0.25">
      <c r="B511" s="31"/>
    </row>
    <row r="512" spans="2:2" x14ac:dyDescent="0.25">
      <c r="B512" s="31"/>
    </row>
    <row r="513" spans="2:2" x14ac:dyDescent="0.25">
      <c r="B513" s="31"/>
    </row>
    <row r="514" spans="2:2" x14ac:dyDescent="0.25">
      <c r="B514" s="31"/>
    </row>
    <row r="515" spans="2:2" x14ac:dyDescent="0.25">
      <c r="B515" s="31"/>
    </row>
    <row r="516" spans="2:2" x14ac:dyDescent="0.25">
      <c r="B516" s="31"/>
    </row>
    <row r="517" spans="2:2" x14ac:dyDescent="0.25">
      <c r="B517" s="31"/>
    </row>
    <row r="518" spans="2:2" x14ac:dyDescent="0.25">
      <c r="B518" s="31"/>
    </row>
    <row r="519" spans="2:2" x14ac:dyDescent="0.25">
      <c r="B519" s="31"/>
    </row>
    <row r="520" spans="2:2" x14ac:dyDescent="0.25">
      <c r="B520" s="31"/>
    </row>
    <row r="521" spans="2:2" x14ac:dyDescent="0.25">
      <c r="B521" s="31"/>
    </row>
    <row r="522" spans="2:2" x14ac:dyDescent="0.25">
      <c r="B522" s="31"/>
    </row>
    <row r="523" spans="2:2" x14ac:dyDescent="0.25">
      <c r="B523" s="31"/>
    </row>
    <row r="524" spans="2:2" x14ac:dyDescent="0.25">
      <c r="B524" s="31"/>
    </row>
    <row r="525" spans="2:2" x14ac:dyDescent="0.25">
      <c r="B525" s="31"/>
    </row>
    <row r="526" spans="2:2" x14ac:dyDescent="0.25">
      <c r="B526" s="31"/>
    </row>
    <row r="527" spans="2:2" x14ac:dyDescent="0.25">
      <c r="B527" s="31"/>
    </row>
    <row r="528" spans="2:2" x14ac:dyDescent="0.25">
      <c r="B528" s="31"/>
    </row>
    <row r="529" spans="2:2" x14ac:dyDescent="0.25">
      <c r="B529" s="31"/>
    </row>
    <row r="530" spans="2:2" x14ac:dyDescent="0.25">
      <c r="B530" s="31"/>
    </row>
    <row r="531" spans="2:2" x14ac:dyDescent="0.25">
      <c r="B531" s="31"/>
    </row>
    <row r="532" spans="2:2" x14ac:dyDescent="0.25">
      <c r="B532" s="31"/>
    </row>
    <row r="533" spans="2:2" x14ac:dyDescent="0.25">
      <c r="B533" s="31"/>
    </row>
    <row r="534" spans="2:2" x14ac:dyDescent="0.25">
      <c r="B534" s="31"/>
    </row>
    <row r="535" spans="2:2" x14ac:dyDescent="0.25">
      <c r="B535" s="31"/>
    </row>
    <row r="536" spans="2:2" x14ac:dyDescent="0.25">
      <c r="B536" s="31"/>
    </row>
    <row r="537" spans="2:2" x14ac:dyDescent="0.25">
      <c r="B537" s="31"/>
    </row>
    <row r="538" spans="2:2" x14ac:dyDescent="0.25">
      <c r="B538" s="31"/>
    </row>
    <row r="539" spans="2:2" x14ac:dyDescent="0.25">
      <c r="B539" s="31"/>
    </row>
    <row r="540" spans="2:2" x14ac:dyDescent="0.25">
      <c r="B540" s="31"/>
    </row>
    <row r="541" spans="2:2" x14ac:dyDescent="0.25">
      <c r="B541" s="31"/>
    </row>
    <row r="542" spans="2:2" x14ac:dyDescent="0.25">
      <c r="B542" s="31"/>
    </row>
    <row r="543" spans="2:2" x14ac:dyDescent="0.25">
      <c r="B543" s="31"/>
    </row>
    <row r="544" spans="2:2" x14ac:dyDescent="0.25">
      <c r="B544" s="31"/>
    </row>
    <row r="545" spans="2:2" x14ac:dyDescent="0.25">
      <c r="B545" s="31"/>
    </row>
    <row r="546" spans="2:2" x14ac:dyDescent="0.25">
      <c r="B546" s="31"/>
    </row>
    <row r="547" spans="2:2" x14ac:dyDescent="0.25">
      <c r="B547" s="31"/>
    </row>
    <row r="548" spans="2:2" x14ac:dyDescent="0.25">
      <c r="B548" s="31"/>
    </row>
    <row r="549" spans="2:2" x14ac:dyDescent="0.25">
      <c r="B549" s="31"/>
    </row>
    <row r="550" spans="2:2" x14ac:dyDescent="0.25">
      <c r="B550" s="31"/>
    </row>
    <row r="551" spans="2:2" x14ac:dyDescent="0.25">
      <c r="B551" s="31"/>
    </row>
    <row r="552" spans="2:2" x14ac:dyDescent="0.25">
      <c r="B552" s="31"/>
    </row>
    <row r="553" spans="2:2" x14ac:dyDescent="0.25">
      <c r="B553" s="31"/>
    </row>
    <row r="554" spans="2:2" x14ac:dyDescent="0.25">
      <c r="B554" s="31"/>
    </row>
    <row r="555" spans="2:2" x14ac:dyDescent="0.25">
      <c r="B555" s="31"/>
    </row>
    <row r="556" spans="2:2" x14ac:dyDescent="0.25">
      <c r="B556" s="31"/>
    </row>
    <row r="557" spans="2:2" x14ac:dyDescent="0.25">
      <c r="B557" s="31"/>
    </row>
    <row r="558" spans="2:2" x14ac:dyDescent="0.25">
      <c r="B558" s="31"/>
    </row>
    <row r="559" spans="2:2" x14ac:dyDescent="0.25">
      <c r="B559" s="31"/>
    </row>
    <row r="560" spans="2:2" x14ac:dyDescent="0.25">
      <c r="B560" s="31"/>
    </row>
    <row r="561" spans="2:2" x14ac:dyDescent="0.25">
      <c r="B561" s="31"/>
    </row>
    <row r="562" spans="2:2" x14ac:dyDescent="0.25">
      <c r="B562" s="31"/>
    </row>
    <row r="563" spans="2:2" x14ac:dyDescent="0.25">
      <c r="B563" s="31"/>
    </row>
    <row r="564" spans="2:2" x14ac:dyDescent="0.25">
      <c r="B564" s="31"/>
    </row>
    <row r="565" spans="2:2" x14ac:dyDescent="0.25">
      <c r="B565" s="31"/>
    </row>
    <row r="566" spans="2:2" x14ac:dyDescent="0.25">
      <c r="B566" s="31"/>
    </row>
    <row r="567" spans="2:2" x14ac:dyDescent="0.25">
      <c r="B567" s="31"/>
    </row>
    <row r="568" spans="2:2" x14ac:dyDescent="0.25">
      <c r="B568" s="31"/>
    </row>
    <row r="569" spans="2:2" x14ac:dyDescent="0.25">
      <c r="B569" s="31"/>
    </row>
    <row r="570" spans="2:2" x14ac:dyDescent="0.25">
      <c r="B570" s="31"/>
    </row>
    <row r="571" spans="2:2" x14ac:dyDescent="0.25">
      <c r="B571" s="31"/>
    </row>
    <row r="572" spans="2:2" x14ac:dyDescent="0.25">
      <c r="B572" s="31"/>
    </row>
    <row r="573" spans="2:2" x14ac:dyDescent="0.25">
      <c r="B573" s="31"/>
    </row>
    <row r="574" spans="2:2" x14ac:dyDescent="0.25">
      <c r="B574" s="31"/>
    </row>
    <row r="575" spans="2:2" x14ac:dyDescent="0.25">
      <c r="B575" s="31"/>
    </row>
    <row r="576" spans="2:2" x14ac:dyDescent="0.25">
      <c r="B576" s="31"/>
    </row>
    <row r="577" spans="2:2" x14ac:dyDescent="0.25">
      <c r="B577" s="31"/>
    </row>
    <row r="578" spans="2:2" x14ac:dyDescent="0.25">
      <c r="B578" s="31"/>
    </row>
    <row r="579" spans="2:2" x14ac:dyDescent="0.25">
      <c r="B579" s="31"/>
    </row>
    <row r="580" spans="2:2" x14ac:dyDescent="0.25">
      <c r="B580" s="31"/>
    </row>
    <row r="581" spans="2:2" x14ac:dyDescent="0.25">
      <c r="B581" s="31"/>
    </row>
    <row r="582" spans="2:2" x14ac:dyDescent="0.25">
      <c r="B582" s="31"/>
    </row>
    <row r="583" spans="2:2" x14ac:dyDescent="0.25">
      <c r="B583" s="31"/>
    </row>
    <row r="584" spans="2:2" x14ac:dyDescent="0.25">
      <c r="B584" s="31"/>
    </row>
    <row r="585" spans="2:2" x14ac:dyDescent="0.25">
      <c r="B585" s="31"/>
    </row>
    <row r="586" spans="2:2" x14ac:dyDescent="0.25">
      <c r="B586" s="31"/>
    </row>
    <row r="587" spans="2:2" x14ac:dyDescent="0.25">
      <c r="B587" s="31"/>
    </row>
    <row r="588" spans="2:2" x14ac:dyDescent="0.25">
      <c r="B588" s="31"/>
    </row>
    <row r="589" spans="2:2" x14ac:dyDescent="0.25">
      <c r="B589" s="31"/>
    </row>
    <row r="590" spans="2:2" x14ac:dyDescent="0.25">
      <c r="B590" s="31"/>
    </row>
    <row r="591" spans="2:2" x14ac:dyDescent="0.25">
      <c r="B591" s="31"/>
    </row>
    <row r="592" spans="2:2" x14ac:dyDescent="0.25">
      <c r="B592" s="31"/>
    </row>
    <row r="593" spans="2:2" x14ac:dyDescent="0.25">
      <c r="B593" s="31"/>
    </row>
    <row r="594" spans="2:2" x14ac:dyDescent="0.25">
      <c r="B594" s="31"/>
    </row>
    <row r="595" spans="2:2" x14ac:dyDescent="0.25">
      <c r="B595" s="31"/>
    </row>
    <row r="596" spans="2:2" x14ac:dyDescent="0.25">
      <c r="B596" s="31"/>
    </row>
    <row r="597" spans="2:2" x14ac:dyDescent="0.25">
      <c r="B597" s="31"/>
    </row>
    <row r="598" spans="2:2" x14ac:dyDescent="0.25">
      <c r="B598" s="31"/>
    </row>
    <row r="599" spans="2:2" x14ac:dyDescent="0.25">
      <c r="B599" s="31"/>
    </row>
    <row r="600" spans="2:2" x14ac:dyDescent="0.25">
      <c r="B600" s="31"/>
    </row>
    <row r="601" spans="2:2" x14ac:dyDescent="0.25">
      <c r="B601" s="31"/>
    </row>
    <row r="602" spans="2:2" x14ac:dyDescent="0.25">
      <c r="B602" s="31"/>
    </row>
    <row r="603" spans="2:2" x14ac:dyDescent="0.25">
      <c r="B603" s="31"/>
    </row>
    <row r="604" spans="2:2" x14ac:dyDescent="0.25">
      <c r="B604" s="31"/>
    </row>
    <row r="605" spans="2:2" x14ac:dyDescent="0.25">
      <c r="B605" s="31"/>
    </row>
    <row r="606" spans="2:2" x14ac:dyDescent="0.25">
      <c r="B606" s="31"/>
    </row>
    <row r="607" spans="2:2" x14ac:dyDescent="0.25">
      <c r="B607" s="31"/>
    </row>
    <row r="608" spans="2:2" x14ac:dyDescent="0.25">
      <c r="B608" s="31"/>
    </row>
    <row r="609" spans="2:2" x14ac:dyDescent="0.25">
      <c r="B609" s="31"/>
    </row>
    <row r="610" spans="2:2" x14ac:dyDescent="0.25">
      <c r="B610" s="31"/>
    </row>
    <row r="611" spans="2:2" x14ac:dyDescent="0.25">
      <c r="B611" s="31"/>
    </row>
    <row r="612" spans="2:2" x14ac:dyDescent="0.25">
      <c r="B612" s="31"/>
    </row>
    <row r="613" spans="2:2" x14ac:dyDescent="0.25">
      <c r="B613" s="31"/>
    </row>
    <row r="614" spans="2:2" x14ac:dyDescent="0.25">
      <c r="B614" s="31"/>
    </row>
    <row r="615" spans="2:2" x14ac:dyDescent="0.25">
      <c r="B615" s="31"/>
    </row>
    <row r="616" spans="2:2" x14ac:dyDescent="0.25">
      <c r="B616" s="31"/>
    </row>
    <row r="617" spans="2:2" x14ac:dyDescent="0.25">
      <c r="B617" s="31"/>
    </row>
    <row r="618" spans="2:2" x14ac:dyDescent="0.25">
      <c r="B618" s="31"/>
    </row>
    <row r="619" spans="2:2" x14ac:dyDescent="0.25">
      <c r="B619" s="31"/>
    </row>
    <row r="620" spans="2:2" x14ac:dyDescent="0.25">
      <c r="B620" s="31"/>
    </row>
    <row r="621" spans="2:2" x14ac:dyDescent="0.25">
      <c r="B621" s="31"/>
    </row>
    <row r="622" spans="2:2" x14ac:dyDescent="0.25">
      <c r="B622" s="31"/>
    </row>
    <row r="623" spans="2:2" x14ac:dyDescent="0.25">
      <c r="B623" s="31"/>
    </row>
    <row r="624" spans="2:2" x14ac:dyDescent="0.25">
      <c r="B624" s="31"/>
    </row>
    <row r="625" spans="2:2" x14ac:dyDescent="0.25">
      <c r="B625" s="31"/>
    </row>
    <row r="626" spans="2:2" x14ac:dyDescent="0.25">
      <c r="B626" s="31"/>
    </row>
    <row r="627" spans="2:2" x14ac:dyDescent="0.25">
      <c r="B627" s="31"/>
    </row>
    <row r="628" spans="2:2" x14ac:dyDescent="0.25">
      <c r="B628" s="31"/>
    </row>
    <row r="629" spans="2:2" x14ac:dyDescent="0.25">
      <c r="B629" s="31"/>
    </row>
    <row r="630" spans="2:2" x14ac:dyDescent="0.25">
      <c r="B630" s="31"/>
    </row>
    <row r="631" spans="2:2" x14ac:dyDescent="0.25">
      <c r="B631" s="31"/>
    </row>
    <row r="632" spans="2:2" x14ac:dyDescent="0.25">
      <c r="B632" s="31"/>
    </row>
    <row r="633" spans="2:2" x14ac:dyDescent="0.25">
      <c r="B633" s="31"/>
    </row>
    <row r="634" spans="2:2" x14ac:dyDescent="0.25">
      <c r="B634" s="31"/>
    </row>
    <row r="635" spans="2:2" x14ac:dyDescent="0.25">
      <c r="B635" s="31"/>
    </row>
    <row r="636" spans="2:2" x14ac:dyDescent="0.25">
      <c r="B636" s="31"/>
    </row>
    <row r="637" spans="2:2" x14ac:dyDescent="0.25">
      <c r="B637" s="31"/>
    </row>
    <row r="638" spans="2:2" x14ac:dyDescent="0.25">
      <c r="B638" s="31"/>
    </row>
    <row r="639" spans="2:2" x14ac:dyDescent="0.25">
      <c r="B639" s="31"/>
    </row>
    <row r="640" spans="2:2" x14ac:dyDescent="0.25">
      <c r="B640" s="31"/>
    </row>
    <row r="641" spans="2:2" x14ac:dyDescent="0.25">
      <c r="B641" s="31"/>
    </row>
    <row r="642" spans="2:2" x14ac:dyDescent="0.25">
      <c r="B642" s="31"/>
    </row>
    <row r="643" spans="2:2" x14ac:dyDescent="0.25">
      <c r="B643" s="31"/>
    </row>
    <row r="644" spans="2:2" x14ac:dyDescent="0.25">
      <c r="B644" s="31"/>
    </row>
    <row r="645" spans="2:2" x14ac:dyDescent="0.25">
      <c r="B645" s="31"/>
    </row>
    <row r="646" spans="2:2" x14ac:dyDescent="0.25">
      <c r="B646" s="31"/>
    </row>
    <row r="647" spans="2:2" x14ac:dyDescent="0.25">
      <c r="B647" s="31"/>
    </row>
    <row r="648" spans="2:2" x14ac:dyDescent="0.25">
      <c r="B648" s="31"/>
    </row>
    <row r="649" spans="2:2" x14ac:dyDescent="0.25">
      <c r="B649" s="31"/>
    </row>
    <row r="650" spans="2:2" x14ac:dyDescent="0.25">
      <c r="B650" s="31"/>
    </row>
    <row r="651" spans="2:2" x14ac:dyDescent="0.25">
      <c r="B651" s="31"/>
    </row>
    <row r="652" spans="2:2" x14ac:dyDescent="0.25">
      <c r="B652" s="31"/>
    </row>
    <row r="653" spans="2:2" x14ac:dyDescent="0.25">
      <c r="B653" s="31"/>
    </row>
    <row r="654" spans="2:2" x14ac:dyDescent="0.25">
      <c r="B654" s="31"/>
    </row>
    <row r="655" spans="2:2" x14ac:dyDescent="0.25">
      <c r="B655" s="31"/>
    </row>
    <row r="656" spans="2:2" x14ac:dyDescent="0.25">
      <c r="B656" s="31"/>
    </row>
    <row r="657" spans="2:2" x14ac:dyDescent="0.25">
      <c r="B657" s="31"/>
    </row>
    <row r="658" spans="2:2" x14ac:dyDescent="0.25">
      <c r="B658" s="31"/>
    </row>
    <row r="659" spans="2:2" x14ac:dyDescent="0.25">
      <c r="B659" s="31"/>
    </row>
    <row r="660" spans="2:2" x14ac:dyDescent="0.25">
      <c r="B660" s="31"/>
    </row>
    <row r="661" spans="2:2" x14ac:dyDescent="0.25">
      <c r="B661" s="31"/>
    </row>
    <row r="662" spans="2:2" x14ac:dyDescent="0.25">
      <c r="B662" s="31"/>
    </row>
    <row r="663" spans="2:2" x14ac:dyDescent="0.25">
      <c r="B663" s="31"/>
    </row>
    <row r="664" spans="2:2" x14ac:dyDescent="0.25">
      <c r="B664" s="31"/>
    </row>
    <row r="665" spans="2:2" x14ac:dyDescent="0.25">
      <c r="B665" s="31"/>
    </row>
    <row r="666" spans="2:2" x14ac:dyDescent="0.25">
      <c r="B666" s="31"/>
    </row>
    <row r="667" spans="2:2" x14ac:dyDescent="0.25">
      <c r="B667" s="31"/>
    </row>
    <row r="668" spans="2:2" x14ac:dyDescent="0.25">
      <c r="B668" s="31"/>
    </row>
    <row r="669" spans="2:2" x14ac:dyDescent="0.25">
      <c r="B669" s="31"/>
    </row>
    <row r="670" spans="2:2" x14ac:dyDescent="0.25">
      <c r="B670" s="31"/>
    </row>
    <row r="671" spans="2:2" x14ac:dyDescent="0.25">
      <c r="B671" s="31"/>
    </row>
    <row r="672" spans="2:2" x14ac:dyDescent="0.25">
      <c r="B672" s="31"/>
    </row>
    <row r="673" spans="2:2" x14ac:dyDescent="0.25">
      <c r="B673" s="31"/>
    </row>
    <row r="674" spans="2:2" x14ac:dyDescent="0.25">
      <c r="B674" s="31"/>
    </row>
    <row r="675" spans="2:2" x14ac:dyDescent="0.25">
      <c r="B675" s="31"/>
    </row>
    <row r="676" spans="2:2" x14ac:dyDescent="0.25">
      <c r="B676" s="31"/>
    </row>
    <row r="677" spans="2:2" x14ac:dyDescent="0.25">
      <c r="B677" s="31"/>
    </row>
    <row r="678" spans="2:2" x14ac:dyDescent="0.25">
      <c r="B678" s="31"/>
    </row>
    <row r="679" spans="2:2" x14ac:dyDescent="0.25">
      <c r="B679" s="31"/>
    </row>
    <row r="680" spans="2:2" x14ac:dyDescent="0.25">
      <c r="B680" s="31"/>
    </row>
    <row r="681" spans="2:2" x14ac:dyDescent="0.25">
      <c r="B681" s="31"/>
    </row>
    <row r="682" spans="2:2" x14ac:dyDescent="0.25">
      <c r="B682" s="31"/>
    </row>
    <row r="683" spans="2:2" x14ac:dyDescent="0.25">
      <c r="B683" s="31"/>
    </row>
    <row r="684" spans="2:2" x14ac:dyDescent="0.25">
      <c r="B684" s="31"/>
    </row>
    <row r="685" spans="2:2" x14ac:dyDescent="0.25">
      <c r="B685" s="31"/>
    </row>
    <row r="686" spans="2:2" x14ac:dyDescent="0.25">
      <c r="B686" s="31"/>
    </row>
    <row r="687" spans="2:2" x14ac:dyDescent="0.25">
      <c r="B687" s="31"/>
    </row>
    <row r="688" spans="2:2" x14ac:dyDescent="0.25">
      <c r="B688" s="31"/>
    </row>
    <row r="689" spans="2:2" x14ac:dyDescent="0.25">
      <c r="B689" s="31"/>
    </row>
    <row r="690" spans="2:2" x14ac:dyDescent="0.25">
      <c r="B690" s="31"/>
    </row>
    <row r="691" spans="2:2" x14ac:dyDescent="0.25">
      <c r="B691" s="31"/>
    </row>
    <row r="692" spans="2:2" x14ac:dyDescent="0.25">
      <c r="B692" s="31"/>
    </row>
    <row r="693" spans="2:2" x14ac:dyDescent="0.25">
      <c r="B693" s="31"/>
    </row>
    <row r="694" spans="2:2" x14ac:dyDescent="0.25">
      <c r="B694" s="31"/>
    </row>
    <row r="695" spans="2:2" x14ac:dyDescent="0.25">
      <c r="B695" s="31"/>
    </row>
    <row r="696" spans="2:2" x14ac:dyDescent="0.25">
      <c r="B696" s="31"/>
    </row>
    <row r="697" spans="2:2" x14ac:dyDescent="0.25">
      <c r="B697" s="31"/>
    </row>
    <row r="698" spans="2:2" x14ac:dyDescent="0.25">
      <c r="B698" s="31"/>
    </row>
    <row r="699" spans="2:2" x14ac:dyDescent="0.25">
      <c r="B699" s="31"/>
    </row>
    <row r="700" spans="2:2" x14ac:dyDescent="0.25">
      <c r="B700" s="31"/>
    </row>
    <row r="701" spans="2:2" x14ac:dyDescent="0.25">
      <c r="B701" s="31"/>
    </row>
    <row r="702" spans="2:2" x14ac:dyDescent="0.25">
      <c r="B702" s="31"/>
    </row>
    <row r="703" spans="2:2" x14ac:dyDescent="0.25">
      <c r="B703" s="31"/>
    </row>
    <row r="704" spans="2:2" x14ac:dyDescent="0.25">
      <c r="B704" s="31"/>
    </row>
    <row r="705" spans="2:2" x14ac:dyDescent="0.25">
      <c r="B705" s="31"/>
    </row>
    <row r="706" spans="2:2" x14ac:dyDescent="0.25">
      <c r="B706" s="31"/>
    </row>
    <row r="707" spans="2:2" x14ac:dyDescent="0.25">
      <c r="B707" s="31"/>
    </row>
    <row r="708" spans="2:2" x14ac:dyDescent="0.25">
      <c r="B708" s="31"/>
    </row>
    <row r="709" spans="2:2" x14ac:dyDescent="0.25">
      <c r="B709" s="31"/>
    </row>
    <row r="710" spans="2:2" x14ac:dyDescent="0.25">
      <c r="B710" s="31"/>
    </row>
    <row r="711" spans="2:2" x14ac:dyDescent="0.25">
      <c r="B711" s="31"/>
    </row>
    <row r="712" spans="2:2" x14ac:dyDescent="0.25">
      <c r="B712" s="31"/>
    </row>
    <row r="713" spans="2:2" x14ac:dyDescent="0.25">
      <c r="B713" s="31"/>
    </row>
    <row r="714" spans="2:2" x14ac:dyDescent="0.25">
      <c r="B714" s="31"/>
    </row>
    <row r="715" spans="2:2" x14ac:dyDescent="0.25">
      <c r="B715" s="31"/>
    </row>
    <row r="716" spans="2:2" x14ac:dyDescent="0.25">
      <c r="B716" s="31"/>
    </row>
    <row r="717" spans="2:2" x14ac:dyDescent="0.25">
      <c r="B717" s="31"/>
    </row>
    <row r="718" spans="2:2" x14ac:dyDescent="0.25">
      <c r="B718" s="31"/>
    </row>
    <row r="719" spans="2:2" x14ac:dyDescent="0.25">
      <c r="B719" s="31"/>
    </row>
    <row r="720" spans="2:2" x14ac:dyDescent="0.25">
      <c r="B720" s="31"/>
    </row>
    <row r="721" spans="2:2" x14ac:dyDescent="0.25">
      <c r="B721" s="31"/>
    </row>
    <row r="722" spans="2:2" x14ac:dyDescent="0.25">
      <c r="B722" s="31"/>
    </row>
    <row r="723" spans="2:2" x14ac:dyDescent="0.25">
      <c r="B723" s="31"/>
    </row>
    <row r="724" spans="2:2" x14ac:dyDescent="0.25">
      <c r="B724" s="31"/>
    </row>
    <row r="725" spans="2:2" x14ac:dyDescent="0.25">
      <c r="B725" s="31"/>
    </row>
    <row r="726" spans="2:2" x14ac:dyDescent="0.25">
      <c r="B726" s="31"/>
    </row>
    <row r="727" spans="2:2" x14ac:dyDescent="0.25">
      <c r="B727" s="31"/>
    </row>
    <row r="728" spans="2:2" x14ac:dyDescent="0.25">
      <c r="B728" s="31"/>
    </row>
    <row r="729" spans="2:2" x14ac:dyDescent="0.25">
      <c r="B729" s="31"/>
    </row>
    <row r="730" spans="2:2" x14ac:dyDescent="0.25">
      <c r="B730" s="31"/>
    </row>
    <row r="731" spans="2:2" x14ac:dyDescent="0.25">
      <c r="B731" s="31"/>
    </row>
    <row r="732" spans="2:2" x14ac:dyDescent="0.25">
      <c r="B732" s="31"/>
    </row>
    <row r="733" spans="2:2" x14ac:dyDescent="0.25">
      <c r="B733" s="31"/>
    </row>
    <row r="734" spans="2:2" x14ac:dyDescent="0.25">
      <c r="B734" s="31"/>
    </row>
    <row r="735" spans="2:2" x14ac:dyDescent="0.25">
      <c r="B735" s="31"/>
    </row>
    <row r="736" spans="2:2" x14ac:dyDescent="0.25">
      <c r="B736" s="31"/>
    </row>
    <row r="737" spans="2:2" x14ac:dyDescent="0.25">
      <c r="B737" s="31"/>
    </row>
    <row r="738" spans="2:2" x14ac:dyDescent="0.25">
      <c r="B738" s="31"/>
    </row>
    <row r="739" spans="2:2" x14ac:dyDescent="0.25">
      <c r="B739" s="31"/>
    </row>
    <row r="740" spans="2:2" x14ac:dyDescent="0.25">
      <c r="B740" s="31"/>
    </row>
    <row r="741" spans="2:2" x14ac:dyDescent="0.25">
      <c r="B741" s="31"/>
    </row>
    <row r="742" spans="2:2" x14ac:dyDescent="0.25">
      <c r="B742" s="31"/>
    </row>
    <row r="743" spans="2:2" x14ac:dyDescent="0.25">
      <c r="B743" s="31"/>
    </row>
    <row r="744" spans="2:2" x14ac:dyDescent="0.25">
      <c r="B744" s="31"/>
    </row>
    <row r="745" spans="2:2" x14ac:dyDescent="0.25">
      <c r="B745" s="31"/>
    </row>
    <row r="746" spans="2:2" x14ac:dyDescent="0.25">
      <c r="B746" s="31"/>
    </row>
    <row r="747" spans="2:2" x14ac:dyDescent="0.25">
      <c r="B747" s="31"/>
    </row>
    <row r="748" spans="2:2" x14ac:dyDescent="0.25">
      <c r="B748" s="31"/>
    </row>
    <row r="749" spans="2:2" x14ac:dyDescent="0.25">
      <c r="B749" s="31"/>
    </row>
    <row r="750" spans="2:2" x14ac:dyDescent="0.25">
      <c r="B750" s="31"/>
    </row>
    <row r="751" spans="2:2" x14ac:dyDescent="0.25">
      <c r="B751" s="31"/>
    </row>
    <row r="752" spans="2:2" x14ac:dyDescent="0.25">
      <c r="B752" s="31"/>
    </row>
    <row r="753" spans="2:2" x14ac:dyDescent="0.25">
      <c r="B753" s="31"/>
    </row>
    <row r="754" spans="2:2" x14ac:dyDescent="0.25">
      <c r="B754" s="31"/>
    </row>
    <row r="755" spans="2:2" x14ac:dyDescent="0.25">
      <c r="B755" s="31"/>
    </row>
    <row r="756" spans="2:2" x14ac:dyDescent="0.25">
      <c r="B756" s="31"/>
    </row>
    <row r="757" spans="2:2" x14ac:dyDescent="0.25">
      <c r="B757" s="31"/>
    </row>
    <row r="758" spans="2:2" x14ac:dyDescent="0.25">
      <c r="B758" s="31"/>
    </row>
    <row r="759" spans="2:2" x14ac:dyDescent="0.25">
      <c r="B759" s="31"/>
    </row>
    <row r="760" spans="2:2" x14ac:dyDescent="0.25">
      <c r="B760" s="31"/>
    </row>
    <row r="761" spans="2:2" x14ac:dyDescent="0.25">
      <c r="B761" s="31"/>
    </row>
    <row r="762" spans="2:2" x14ac:dyDescent="0.25">
      <c r="B762" s="31"/>
    </row>
    <row r="763" spans="2:2" x14ac:dyDescent="0.25">
      <c r="B763" s="31"/>
    </row>
    <row r="764" spans="2:2" x14ac:dyDescent="0.25">
      <c r="B764" s="31"/>
    </row>
    <row r="765" spans="2:2" x14ac:dyDescent="0.25">
      <c r="B765" s="31"/>
    </row>
    <row r="766" spans="2:2" x14ac:dyDescent="0.25">
      <c r="B766" s="31"/>
    </row>
    <row r="767" spans="2:2" x14ac:dyDescent="0.25">
      <c r="B767" s="31"/>
    </row>
    <row r="768" spans="2:2" x14ac:dyDescent="0.25">
      <c r="B768" s="31"/>
    </row>
    <row r="769" spans="2:2" x14ac:dyDescent="0.25">
      <c r="B769" s="31"/>
    </row>
    <row r="770" spans="2:2" x14ac:dyDescent="0.25">
      <c r="B770" s="31"/>
    </row>
    <row r="771" spans="2:2" x14ac:dyDescent="0.25">
      <c r="B771" s="31"/>
    </row>
    <row r="772" spans="2:2" x14ac:dyDescent="0.25">
      <c r="B772" s="31"/>
    </row>
    <row r="773" spans="2:2" x14ac:dyDescent="0.25">
      <c r="B773" s="31"/>
    </row>
    <row r="774" spans="2:2" x14ac:dyDescent="0.25">
      <c r="B774" s="31"/>
    </row>
    <row r="775" spans="2:2" x14ac:dyDescent="0.25">
      <c r="B775" s="31"/>
    </row>
    <row r="776" spans="2:2" x14ac:dyDescent="0.25">
      <c r="B776" s="31"/>
    </row>
    <row r="777" spans="2:2" x14ac:dyDescent="0.25">
      <c r="B777" s="31"/>
    </row>
    <row r="778" spans="2:2" x14ac:dyDescent="0.25">
      <c r="B778" s="31"/>
    </row>
    <row r="779" spans="2:2" x14ac:dyDescent="0.25">
      <c r="B779" s="31"/>
    </row>
    <row r="780" spans="2:2" x14ac:dyDescent="0.25">
      <c r="B780" s="31"/>
    </row>
    <row r="781" spans="2:2" x14ac:dyDescent="0.25">
      <c r="B781" s="31"/>
    </row>
    <row r="782" spans="2:2" x14ac:dyDescent="0.25">
      <c r="B782" s="31"/>
    </row>
    <row r="783" spans="2:2" x14ac:dyDescent="0.25">
      <c r="B783" s="31"/>
    </row>
    <row r="784" spans="2:2" x14ac:dyDescent="0.25">
      <c r="B784" s="31"/>
    </row>
    <row r="785" spans="2:2" x14ac:dyDescent="0.25">
      <c r="B785" s="31"/>
    </row>
    <row r="786" spans="2:2" x14ac:dyDescent="0.25">
      <c r="B786" s="31"/>
    </row>
    <row r="787" spans="2:2" x14ac:dyDescent="0.25">
      <c r="B787" s="31"/>
    </row>
    <row r="788" spans="2:2" x14ac:dyDescent="0.25">
      <c r="B788" s="31"/>
    </row>
    <row r="789" spans="2:2" x14ac:dyDescent="0.25">
      <c r="B789" s="31"/>
    </row>
    <row r="790" spans="2:2" x14ac:dyDescent="0.25">
      <c r="B790" s="31"/>
    </row>
    <row r="791" spans="2:2" x14ac:dyDescent="0.25">
      <c r="B791" s="31"/>
    </row>
    <row r="792" spans="2:2" x14ac:dyDescent="0.25">
      <c r="B792" s="31"/>
    </row>
    <row r="793" spans="2:2" x14ac:dyDescent="0.25">
      <c r="B793" s="31"/>
    </row>
    <row r="794" spans="2:2" x14ac:dyDescent="0.25">
      <c r="B794" s="31"/>
    </row>
    <row r="795" spans="2:2" x14ac:dyDescent="0.25">
      <c r="B795" s="31"/>
    </row>
    <row r="796" spans="2:2" x14ac:dyDescent="0.25">
      <c r="B796" s="31"/>
    </row>
    <row r="797" spans="2:2" x14ac:dyDescent="0.25">
      <c r="B797" s="31"/>
    </row>
    <row r="798" spans="2:2" x14ac:dyDescent="0.25">
      <c r="B798" s="31"/>
    </row>
    <row r="799" spans="2:2" x14ac:dyDescent="0.25">
      <c r="B799" s="31"/>
    </row>
    <row r="800" spans="2:2" x14ac:dyDescent="0.25">
      <c r="B800" s="31"/>
    </row>
    <row r="801" spans="2:2" x14ac:dyDescent="0.25">
      <c r="B801" s="31"/>
    </row>
    <row r="802" spans="2:2" x14ac:dyDescent="0.25">
      <c r="B802" s="31"/>
    </row>
    <row r="803" spans="2:2" x14ac:dyDescent="0.25">
      <c r="B803" s="31"/>
    </row>
    <row r="804" spans="2:2" x14ac:dyDescent="0.25">
      <c r="B804" s="31"/>
    </row>
    <row r="805" spans="2:2" x14ac:dyDescent="0.25">
      <c r="B805" s="31"/>
    </row>
    <row r="806" spans="2:2" x14ac:dyDescent="0.25">
      <c r="B806" s="31"/>
    </row>
    <row r="807" spans="2:2" x14ac:dyDescent="0.25">
      <c r="B807" s="31"/>
    </row>
    <row r="808" spans="2:2" x14ac:dyDescent="0.25">
      <c r="B808" s="31"/>
    </row>
    <row r="809" spans="2:2" x14ac:dyDescent="0.25">
      <c r="B809" s="31"/>
    </row>
    <row r="810" spans="2:2" x14ac:dyDescent="0.25">
      <c r="B810" s="31"/>
    </row>
    <row r="811" spans="2:2" x14ac:dyDescent="0.25">
      <c r="B811" s="31"/>
    </row>
    <row r="812" spans="2:2" x14ac:dyDescent="0.25">
      <c r="B812" s="31"/>
    </row>
    <row r="813" spans="2:2" x14ac:dyDescent="0.25">
      <c r="B813" s="31"/>
    </row>
    <row r="814" spans="2:2" x14ac:dyDescent="0.25">
      <c r="B814" s="31"/>
    </row>
    <row r="815" spans="2:2" x14ac:dyDescent="0.25">
      <c r="B815" s="31"/>
    </row>
    <row r="816" spans="2:2" x14ac:dyDescent="0.25">
      <c r="B816" s="31"/>
    </row>
    <row r="817" spans="2:2" x14ac:dyDescent="0.25">
      <c r="B817" s="31"/>
    </row>
    <row r="818" spans="2:2" x14ac:dyDescent="0.25">
      <c r="B818" s="31"/>
    </row>
    <row r="819" spans="2:2" x14ac:dyDescent="0.25">
      <c r="B819" s="31"/>
    </row>
    <row r="820" spans="2:2" x14ac:dyDescent="0.25">
      <c r="B820" s="31"/>
    </row>
    <row r="821" spans="2:2" x14ac:dyDescent="0.25">
      <c r="B821" s="31"/>
    </row>
    <row r="822" spans="2:2" x14ac:dyDescent="0.25">
      <c r="B822" s="31"/>
    </row>
    <row r="823" spans="2:2" x14ac:dyDescent="0.25">
      <c r="B823" s="31"/>
    </row>
    <row r="824" spans="2:2" x14ac:dyDescent="0.25">
      <c r="B824" s="31"/>
    </row>
    <row r="825" spans="2:2" x14ac:dyDescent="0.25">
      <c r="B825" s="31"/>
    </row>
    <row r="826" spans="2:2" x14ac:dyDescent="0.25">
      <c r="B826" s="31"/>
    </row>
    <row r="827" spans="2:2" x14ac:dyDescent="0.25">
      <c r="B827" s="31"/>
    </row>
    <row r="828" spans="2:2" x14ac:dyDescent="0.25">
      <c r="B828" s="31"/>
    </row>
    <row r="829" spans="2:2" x14ac:dyDescent="0.25">
      <c r="B829" s="31"/>
    </row>
    <row r="830" spans="2:2" x14ac:dyDescent="0.25">
      <c r="B830" s="31"/>
    </row>
    <row r="831" spans="2:2" x14ac:dyDescent="0.25">
      <c r="B831" s="31"/>
    </row>
    <row r="832" spans="2:2" x14ac:dyDescent="0.25">
      <c r="B832" s="31"/>
    </row>
    <row r="833" spans="2:2" x14ac:dyDescent="0.25">
      <c r="B833" s="31"/>
    </row>
    <row r="834" spans="2:2" x14ac:dyDescent="0.25">
      <c r="B834" s="31"/>
    </row>
    <row r="835" spans="2:2" x14ac:dyDescent="0.25">
      <c r="B835" s="31"/>
    </row>
    <row r="836" spans="2:2" x14ac:dyDescent="0.25">
      <c r="B836" s="31"/>
    </row>
    <row r="837" spans="2:2" x14ac:dyDescent="0.25">
      <c r="B837" s="31"/>
    </row>
    <row r="838" spans="2:2" x14ac:dyDescent="0.25">
      <c r="B838" s="31"/>
    </row>
    <row r="839" spans="2:2" x14ac:dyDescent="0.25">
      <c r="B839" s="31"/>
    </row>
    <row r="840" spans="2:2" x14ac:dyDescent="0.25">
      <c r="B840" s="31"/>
    </row>
    <row r="841" spans="2:2" x14ac:dyDescent="0.25">
      <c r="B841" s="31"/>
    </row>
    <row r="842" spans="2:2" x14ac:dyDescent="0.25">
      <c r="B842" s="31"/>
    </row>
    <row r="843" spans="2:2" x14ac:dyDescent="0.25">
      <c r="B843" s="31"/>
    </row>
    <row r="844" spans="2:2" x14ac:dyDescent="0.25">
      <c r="B844" s="31"/>
    </row>
    <row r="845" spans="2:2" x14ac:dyDescent="0.25">
      <c r="B845" s="31"/>
    </row>
    <row r="846" spans="2:2" x14ac:dyDescent="0.25">
      <c r="B846" s="31"/>
    </row>
    <row r="847" spans="2:2" x14ac:dyDescent="0.25">
      <c r="B847" s="31"/>
    </row>
    <row r="848" spans="2:2" x14ac:dyDescent="0.25">
      <c r="B848" s="31"/>
    </row>
    <row r="849" spans="2:2" x14ac:dyDescent="0.25">
      <c r="B849" s="31"/>
    </row>
    <row r="850" spans="2:2" x14ac:dyDescent="0.25">
      <c r="B850" s="31"/>
    </row>
    <row r="851" spans="2:2" x14ac:dyDescent="0.25">
      <c r="B851" s="31"/>
    </row>
    <row r="852" spans="2:2" x14ac:dyDescent="0.25">
      <c r="B852" s="31"/>
    </row>
    <row r="853" spans="2:2" x14ac:dyDescent="0.25">
      <c r="B853" s="31"/>
    </row>
    <row r="854" spans="2:2" x14ac:dyDescent="0.25">
      <c r="B854" s="31"/>
    </row>
    <row r="855" spans="2:2" x14ac:dyDescent="0.25">
      <c r="B855" s="31"/>
    </row>
    <row r="856" spans="2:2" x14ac:dyDescent="0.25">
      <c r="B856" s="31"/>
    </row>
    <row r="857" spans="2:2" x14ac:dyDescent="0.25">
      <c r="B857" s="31"/>
    </row>
    <row r="858" spans="2:2" x14ac:dyDescent="0.25">
      <c r="B858" s="31"/>
    </row>
    <row r="859" spans="2:2" x14ac:dyDescent="0.25">
      <c r="B859" s="31"/>
    </row>
    <row r="860" spans="2:2" x14ac:dyDescent="0.25">
      <c r="B860" s="31"/>
    </row>
    <row r="861" spans="2:2" x14ac:dyDescent="0.25">
      <c r="B861" s="31"/>
    </row>
    <row r="862" spans="2:2" x14ac:dyDescent="0.25">
      <c r="B862" s="31"/>
    </row>
    <row r="863" spans="2:2" x14ac:dyDescent="0.25">
      <c r="B863" s="31"/>
    </row>
    <row r="864" spans="2:2" x14ac:dyDescent="0.25">
      <c r="B864" s="31"/>
    </row>
    <row r="865" spans="2:2" x14ac:dyDescent="0.25">
      <c r="B865" s="31"/>
    </row>
    <row r="866" spans="2:2" x14ac:dyDescent="0.25">
      <c r="B866" s="31"/>
    </row>
    <row r="867" spans="2:2" x14ac:dyDescent="0.25">
      <c r="B867" s="31"/>
    </row>
    <row r="868" spans="2:2" x14ac:dyDescent="0.25">
      <c r="B868" s="31"/>
    </row>
    <row r="869" spans="2:2" x14ac:dyDescent="0.25">
      <c r="B869" s="31"/>
    </row>
    <row r="870" spans="2:2" x14ac:dyDescent="0.25">
      <c r="B870" s="31"/>
    </row>
    <row r="871" spans="2:2" x14ac:dyDescent="0.25">
      <c r="B871" s="31"/>
    </row>
    <row r="872" spans="2:2" x14ac:dyDescent="0.25">
      <c r="B872" s="31"/>
    </row>
    <row r="873" spans="2:2" x14ac:dyDescent="0.25">
      <c r="B873" s="31"/>
    </row>
    <row r="874" spans="2:2" x14ac:dyDescent="0.25">
      <c r="B874" s="31"/>
    </row>
    <row r="875" spans="2:2" x14ac:dyDescent="0.25">
      <c r="B875" s="31"/>
    </row>
    <row r="876" spans="2:2" x14ac:dyDescent="0.25">
      <c r="B876" s="31"/>
    </row>
    <row r="877" spans="2:2" x14ac:dyDescent="0.25">
      <c r="B877" s="31"/>
    </row>
    <row r="878" spans="2:2" x14ac:dyDescent="0.25">
      <c r="B878" s="31"/>
    </row>
    <row r="879" spans="2:2" x14ac:dyDescent="0.25">
      <c r="B879" s="31"/>
    </row>
    <row r="880" spans="2:2" x14ac:dyDescent="0.25">
      <c r="B880" s="31"/>
    </row>
    <row r="881" spans="2:2" x14ac:dyDescent="0.25">
      <c r="B881" s="31"/>
    </row>
    <row r="882" spans="2:2" x14ac:dyDescent="0.25">
      <c r="B882" s="31"/>
    </row>
    <row r="883" spans="2:2" x14ac:dyDescent="0.25">
      <c r="B883" s="31"/>
    </row>
    <row r="884" spans="2:2" x14ac:dyDescent="0.25">
      <c r="B884" s="31"/>
    </row>
    <row r="885" spans="2:2" x14ac:dyDescent="0.25">
      <c r="B885" s="31"/>
    </row>
    <row r="886" spans="2:2" x14ac:dyDescent="0.25">
      <c r="B886" s="31"/>
    </row>
    <row r="887" spans="2:2" x14ac:dyDescent="0.25">
      <c r="B887" s="31"/>
    </row>
    <row r="888" spans="2:2" x14ac:dyDescent="0.25">
      <c r="B888" s="31"/>
    </row>
    <row r="889" spans="2:2" x14ac:dyDescent="0.25">
      <c r="B889" s="31"/>
    </row>
    <row r="890" spans="2:2" x14ac:dyDescent="0.25">
      <c r="B890" s="31"/>
    </row>
    <row r="891" spans="2:2" x14ac:dyDescent="0.25">
      <c r="B891" s="31"/>
    </row>
    <row r="892" spans="2:2" x14ac:dyDescent="0.25">
      <c r="B892" s="31"/>
    </row>
    <row r="893" spans="2:2" x14ac:dyDescent="0.25">
      <c r="B893" s="31"/>
    </row>
    <row r="894" spans="2:2" x14ac:dyDescent="0.25">
      <c r="B894" s="31"/>
    </row>
    <row r="895" spans="2:2" x14ac:dyDescent="0.25">
      <c r="B895" s="31"/>
    </row>
    <row r="896" spans="2:2" x14ac:dyDescent="0.25">
      <c r="B896" s="31"/>
    </row>
    <row r="897" spans="2:2" x14ac:dyDescent="0.25">
      <c r="B897" s="31"/>
    </row>
    <row r="898" spans="2:2" x14ac:dyDescent="0.25">
      <c r="B898" s="31"/>
    </row>
    <row r="899" spans="2:2" x14ac:dyDescent="0.25">
      <c r="B899" s="31"/>
    </row>
    <row r="900" spans="2:2" x14ac:dyDescent="0.25">
      <c r="B900" s="31"/>
    </row>
    <row r="901" spans="2:2" x14ac:dyDescent="0.25">
      <c r="B901" s="31"/>
    </row>
    <row r="902" spans="2:2" x14ac:dyDescent="0.25">
      <c r="B902" s="31"/>
    </row>
    <row r="903" spans="2:2" x14ac:dyDescent="0.25">
      <c r="B903" s="31"/>
    </row>
    <row r="904" spans="2:2" x14ac:dyDescent="0.25">
      <c r="B904" s="31"/>
    </row>
    <row r="905" spans="2:2" x14ac:dyDescent="0.25">
      <c r="B905" s="31"/>
    </row>
    <row r="906" spans="2:2" x14ac:dyDescent="0.25">
      <c r="B906" s="31"/>
    </row>
    <row r="907" spans="2:2" x14ac:dyDescent="0.25">
      <c r="B907" s="31"/>
    </row>
    <row r="908" spans="2:2" x14ac:dyDescent="0.25">
      <c r="B908" s="31"/>
    </row>
    <row r="909" spans="2:2" x14ac:dyDescent="0.25">
      <c r="B909" s="31"/>
    </row>
    <row r="910" spans="2:2" x14ac:dyDescent="0.25">
      <c r="B910" s="31"/>
    </row>
    <row r="911" spans="2:2" x14ac:dyDescent="0.25">
      <c r="B911" s="31"/>
    </row>
    <row r="912" spans="2:2" x14ac:dyDescent="0.25">
      <c r="B912" s="31"/>
    </row>
    <row r="913" spans="2:2" x14ac:dyDescent="0.25">
      <c r="B913" s="31"/>
    </row>
    <row r="914" spans="2:2" x14ac:dyDescent="0.25">
      <c r="B914" s="31"/>
    </row>
    <row r="915" spans="2:2" x14ac:dyDescent="0.25">
      <c r="B915" s="31"/>
    </row>
    <row r="916" spans="2:2" x14ac:dyDescent="0.25">
      <c r="B916" s="31"/>
    </row>
    <row r="917" spans="2:2" x14ac:dyDescent="0.25">
      <c r="B917" s="31"/>
    </row>
    <row r="918" spans="2:2" x14ac:dyDescent="0.25">
      <c r="B918" s="31"/>
    </row>
    <row r="919" spans="2:2" x14ac:dyDescent="0.25">
      <c r="B919" s="31"/>
    </row>
    <row r="920" spans="2:2" x14ac:dyDescent="0.25">
      <c r="B920" s="31"/>
    </row>
    <row r="921" spans="2:2" x14ac:dyDescent="0.25">
      <c r="B921" s="31"/>
    </row>
    <row r="922" spans="2:2" x14ac:dyDescent="0.25">
      <c r="B922" s="31"/>
    </row>
    <row r="923" spans="2:2" x14ac:dyDescent="0.25">
      <c r="B923" s="31"/>
    </row>
    <row r="924" spans="2:2" x14ac:dyDescent="0.25">
      <c r="B924" s="31"/>
    </row>
    <row r="925" spans="2:2" x14ac:dyDescent="0.25">
      <c r="B925" s="31"/>
    </row>
    <row r="926" spans="2:2" x14ac:dyDescent="0.25">
      <c r="B926" s="31"/>
    </row>
    <row r="927" spans="2:2" x14ac:dyDescent="0.25">
      <c r="B927" s="31"/>
    </row>
    <row r="928" spans="2:2" x14ac:dyDescent="0.25">
      <c r="B928" s="31"/>
    </row>
    <row r="929" spans="2:2" x14ac:dyDescent="0.25">
      <c r="B929" s="31"/>
    </row>
    <row r="930" spans="2:2" x14ac:dyDescent="0.25">
      <c r="B930" s="31"/>
    </row>
    <row r="931" spans="2:2" x14ac:dyDescent="0.25">
      <c r="B931" s="31"/>
    </row>
    <row r="932" spans="2:2" x14ac:dyDescent="0.25">
      <c r="B932" s="31"/>
    </row>
    <row r="933" spans="2:2" x14ac:dyDescent="0.25">
      <c r="B933" s="31"/>
    </row>
    <row r="934" spans="2:2" x14ac:dyDescent="0.25">
      <c r="B934" s="31"/>
    </row>
    <row r="935" spans="2:2" x14ac:dyDescent="0.25">
      <c r="B935" s="31"/>
    </row>
    <row r="936" spans="2:2" x14ac:dyDescent="0.25">
      <c r="B936" s="31"/>
    </row>
    <row r="937" spans="2:2" x14ac:dyDescent="0.25">
      <c r="B937" s="31"/>
    </row>
    <row r="938" spans="2:2" x14ac:dyDescent="0.25">
      <c r="B938" s="31"/>
    </row>
    <row r="939" spans="2:2" x14ac:dyDescent="0.25">
      <c r="B939" s="31"/>
    </row>
    <row r="940" spans="2:2" x14ac:dyDescent="0.25">
      <c r="B940" s="31"/>
    </row>
    <row r="941" spans="2:2" x14ac:dyDescent="0.25">
      <c r="B941" s="31"/>
    </row>
    <row r="942" spans="2:2" x14ac:dyDescent="0.25">
      <c r="B942" s="31"/>
    </row>
    <row r="943" spans="2:2" x14ac:dyDescent="0.25">
      <c r="B943" s="31"/>
    </row>
    <row r="944" spans="2:2" x14ac:dyDescent="0.25">
      <c r="B944" s="31"/>
    </row>
    <row r="945" spans="2:2" x14ac:dyDescent="0.25">
      <c r="B945" s="31"/>
    </row>
    <row r="946" spans="2:2" x14ac:dyDescent="0.25">
      <c r="B946" s="31"/>
    </row>
    <row r="947" spans="2:2" x14ac:dyDescent="0.25">
      <c r="B947" s="31"/>
    </row>
    <row r="948" spans="2:2" x14ac:dyDescent="0.25">
      <c r="B948" s="31"/>
    </row>
    <row r="949" spans="2:2" x14ac:dyDescent="0.25">
      <c r="B949" s="31"/>
    </row>
    <row r="950" spans="2:2" x14ac:dyDescent="0.25">
      <c r="B950" s="31"/>
    </row>
    <row r="951" spans="2:2" x14ac:dyDescent="0.25">
      <c r="B951" s="31"/>
    </row>
    <row r="952" spans="2:2" x14ac:dyDescent="0.25">
      <c r="B952" s="31"/>
    </row>
    <row r="953" spans="2:2" x14ac:dyDescent="0.25">
      <c r="B953" s="31"/>
    </row>
    <row r="954" spans="2:2" x14ac:dyDescent="0.25">
      <c r="B954" s="31"/>
    </row>
    <row r="955" spans="2:2" x14ac:dyDescent="0.25">
      <c r="B955" s="31"/>
    </row>
    <row r="956" spans="2:2" x14ac:dyDescent="0.25">
      <c r="B956" s="31"/>
    </row>
    <row r="957" spans="2:2" x14ac:dyDescent="0.25">
      <c r="B957" s="31"/>
    </row>
    <row r="958" spans="2:2" x14ac:dyDescent="0.25">
      <c r="B958" s="31"/>
    </row>
    <row r="959" spans="2:2" x14ac:dyDescent="0.25">
      <c r="B959" s="31"/>
    </row>
    <row r="960" spans="2:2" x14ac:dyDescent="0.25">
      <c r="B960" s="31"/>
    </row>
    <row r="961" spans="2:2" x14ac:dyDescent="0.25">
      <c r="B961" s="31"/>
    </row>
    <row r="962" spans="2:2" x14ac:dyDescent="0.25">
      <c r="B962" s="31"/>
    </row>
    <row r="963" spans="2:2" x14ac:dyDescent="0.25">
      <c r="B963" s="31"/>
    </row>
    <row r="964" spans="2:2" x14ac:dyDescent="0.25">
      <c r="B964" s="31"/>
    </row>
    <row r="965" spans="2:2" x14ac:dyDescent="0.25">
      <c r="B965" s="31"/>
    </row>
    <row r="966" spans="2:2" x14ac:dyDescent="0.25">
      <c r="B966" s="31"/>
    </row>
    <row r="967" spans="2:2" x14ac:dyDescent="0.25">
      <c r="B967" s="31"/>
    </row>
    <row r="968" spans="2:2" x14ac:dyDescent="0.25">
      <c r="B968" s="31"/>
    </row>
    <row r="969" spans="2:2" x14ac:dyDescent="0.25">
      <c r="B969" s="31"/>
    </row>
    <row r="970" spans="2:2" x14ac:dyDescent="0.25">
      <c r="B970" s="31"/>
    </row>
    <row r="971" spans="2:2" x14ac:dyDescent="0.25">
      <c r="B971" s="31"/>
    </row>
    <row r="972" spans="2:2" x14ac:dyDescent="0.25">
      <c r="B972" s="31"/>
    </row>
    <row r="973" spans="2:2" x14ac:dyDescent="0.25">
      <c r="B973" s="31"/>
    </row>
    <row r="974" spans="2:2" x14ac:dyDescent="0.25">
      <c r="B974" s="31"/>
    </row>
    <row r="975" spans="2:2" x14ac:dyDescent="0.25">
      <c r="B975" s="31"/>
    </row>
    <row r="976" spans="2:2" x14ac:dyDescent="0.25">
      <c r="B976" s="31"/>
    </row>
    <row r="977" spans="2:2" x14ac:dyDescent="0.25">
      <c r="B977" s="31"/>
    </row>
    <row r="978" spans="2:2" x14ac:dyDescent="0.25">
      <c r="B978" s="31"/>
    </row>
    <row r="979" spans="2:2" x14ac:dyDescent="0.25">
      <c r="B979" s="31"/>
    </row>
    <row r="980" spans="2:2" x14ac:dyDescent="0.25">
      <c r="B980" s="31"/>
    </row>
    <row r="981" spans="2:2" x14ac:dyDescent="0.25">
      <c r="B981" s="31"/>
    </row>
    <row r="982" spans="2:2" x14ac:dyDescent="0.25">
      <c r="B982" s="31"/>
    </row>
    <row r="983" spans="2:2" x14ac:dyDescent="0.25">
      <c r="B983" s="31"/>
    </row>
    <row r="984" spans="2:2" x14ac:dyDescent="0.25">
      <c r="B984" s="31"/>
    </row>
    <row r="985" spans="2:2" x14ac:dyDescent="0.25">
      <c r="B985" s="31"/>
    </row>
    <row r="986" spans="2:2" x14ac:dyDescent="0.25">
      <c r="B986" s="31"/>
    </row>
    <row r="987" spans="2:2" x14ac:dyDescent="0.25">
      <c r="B987" s="31"/>
    </row>
    <row r="988" spans="2:2" x14ac:dyDescent="0.25">
      <c r="B988" s="31"/>
    </row>
    <row r="989" spans="2:2" x14ac:dyDescent="0.25">
      <c r="B989" s="31"/>
    </row>
    <row r="990" spans="2:2" x14ac:dyDescent="0.25">
      <c r="B990" s="31"/>
    </row>
    <row r="991" spans="2:2" x14ac:dyDescent="0.25">
      <c r="B991" s="31"/>
    </row>
    <row r="992" spans="2:2" x14ac:dyDescent="0.25">
      <c r="B992" s="31"/>
    </row>
    <row r="993" spans="2:2" x14ac:dyDescent="0.25">
      <c r="B993" s="31"/>
    </row>
    <row r="994" spans="2:2" x14ac:dyDescent="0.25">
      <c r="B994" s="31"/>
    </row>
    <row r="995" spans="2:2" x14ac:dyDescent="0.25">
      <c r="B995" s="31"/>
    </row>
    <row r="996" spans="2:2" x14ac:dyDescent="0.25">
      <c r="B996" s="31"/>
    </row>
    <row r="997" spans="2:2" x14ac:dyDescent="0.25">
      <c r="B997" s="31"/>
    </row>
    <row r="998" spans="2:2" x14ac:dyDescent="0.25">
      <c r="B998" s="31"/>
    </row>
    <row r="999" spans="2:2" x14ac:dyDescent="0.25">
      <c r="B999" s="31"/>
    </row>
    <row r="1000" spans="2:2" x14ac:dyDescent="0.25">
      <c r="B1000" s="31"/>
    </row>
    <row r="1001" spans="2:2" x14ac:dyDescent="0.25">
      <c r="B1001" s="31"/>
    </row>
    <row r="1002" spans="2:2" x14ac:dyDescent="0.25">
      <c r="B1002" s="31"/>
    </row>
    <row r="1003" spans="2:2" x14ac:dyDescent="0.25">
      <c r="B1003" s="31"/>
    </row>
    <row r="1004" spans="2:2" x14ac:dyDescent="0.25">
      <c r="B1004" s="31"/>
    </row>
    <row r="1005" spans="2:2" x14ac:dyDescent="0.25">
      <c r="B1005" s="31"/>
    </row>
    <row r="1006" spans="2:2" x14ac:dyDescent="0.25">
      <c r="B1006" s="31"/>
    </row>
    <row r="1007" spans="2:2" x14ac:dyDescent="0.25">
      <c r="B1007" s="31"/>
    </row>
    <row r="1008" spans="2:2" x14ac:dyDescent="0.25">
      <c r="B1008" s="31"/>
    </row>
    <row r="1009" spans="2:2" x14ac:dyDescent="0.25">
      <c r="B1009" s="31"/>
    </row>
    <row r="1010" spans="2:2" x14ac:dyDescent="0.25">
      <c r="B1010" s="31"/>
    </row>
    <row r="1011" spans="2:2" x14ac:dyDescent="0.25">
      <c r="B1011" s="31"/>
    </row>
    <row r="1012" spans="2:2" x14ac:dyDescent="0.25">
      <c r="B1012" s="31"/>
    </row>
    <row r="1013" spans="2:2" x14ac:dyDescent="0.25">
      <c r="B1013" s="31"/>
    </row>
    <row r="1014" spans="2:2" x14ac:dyDescent="0.25">
      <c r="B1014" s="31"/>
    </row>
    <row r="1015" spans="2:2" x14ac:dyDescent="0.25">
      <c r="B1015" s="31"/>
    </row>
    <row r="1016" spans="2:2" x14ac:dyDescent="0.25">
      <c r="B1016" s="31"/>
    </row>
    <row r="1017" spans="2:2" x14ac:dyDescent="0.25">
      <c r="B1017" s="31"/>
    </row>
    <row r="1018" spans="2:2" x14ac:dyDescent="0.25">
      <c r="B1018" s="31"/>
    </row>
    <row r="1019" spans="2:2" x14ac:dyDescent="0.25">
      <c r="B1019" s="31"/>
    </row>
    <row r="1020" spans="2:2" x14ac:dyDescent="0.25">
      <c r="B1020" s="31"/>
    </row>
    <row r="1021" spans="2:2" x14ac:dyDescent="0.25">
      <c r="B1021" s="31"/>
    </row>
    <row r="1022" spans="2:2" x14ac:dyDescent="0.25">
      <c r="B1022" s="31"/>
    </row>
    <row r="1023" spans="2:2" x14ac:dyDescent="0.25">
      <c r="B1023" s="31"/>
    </row>
    <row r="1024" spans="2:2" x14ac:dyDescent="0.25">
      <c r="B1024" s="31"/>
    </row>
    <row r="1025" spans="2:2" x14ac:dyDescent="0.25">
      <c r="B1025" s="31"/>
    </row>
    <row r="1026" spans="2:2" x14ac:dyDescent="0.25">
      <c r="B1026" s="31"/>
    </row>
    <row r="1027" spans="2:2" x14ac:dyDescent="0.25">
      <c r="B1027" s="31"/>
    </row>
    <row r="1028" spans="2:2" x14ac:dyDescent="0.25">
      <c r="B1028" s="31"/>
    </row>
    <row r="1029" spans="2:2" x14ac:dyDescent="0.25">
      <c r="B1029" s="31"/>
    </row>
    <row r="1030" spans="2:2" x14ac:dyDescent="0.25">
      <c r="B1030" s="31"/>
    </row>
    <row r="1031" spans="2:2" x14ac:dyDescent="0.25">
      <c r="B1031" s="31"/>
    </row>
    <row r="1032" spans="2:2" x14ac:dyDescent="0.25">
      <c r="B1032" s="31"/>
    </row>
    <row r="1033" spans="2:2" x14ac:dyDescent="0.25">
      <c r="B1033" s="31"/>
    </row>
    <row r="1034" spans="2:2" x14ac:dyDescent="0.25">
      <c r="B1034" s="31"/>
    </row>
    <row r="1035" spans="2:2" x14ac:dyDescent="0.25">
      <c r="B1035" s="31"/>
    </row>
    <row r="1036" spans="2:2" x14ac:dyDescent="0.25">
      <c r="B1036" s="31"/>
    </row>
    <row r="1037" spans="2:2" x14ac:dyDescent="0.25">
      <c r="B1037" s="31"/>
    </row>
    <row r="1038" spans="2:2" x14ac:dyDescent="0.25">
      <c r="B1038" s="31"/>
    </row>
    <row r="1039" spans="2:2" x14ac:dyDescent="0.25">
      <c r="B1039" s="31"/>
    </row>
    <row r="1040" spans="2:2" x14ac:dyDescent="0.25">
      <c r="B1040" s="31"/>
    </row>
    <row r="1041" spans="2:2" x14ac:dyDescent="0.25">
      <c r="B1041" s="31"/>
    </row>
    <row r="1042" spans="2:2" x14ac:dyDescent="0.25">
      <c r="B1042" s="31"/>
    </row>
    <row r="1043" spans="2:2" x14ac:dyDescent="0.25">
      <c r="B1043" s="31"/>
    </row>
    <row r="1044" spans="2:2" x14ac:dyDescent="0.25">
      <c r="B1044" s="31"/>
    </row>
    <row r="1045" spans="2:2" x14ac:dyDescent="0.25">
      <c r="B1045" s="31"/>
    </row>
    <row r="1046" spans="2:2" x14ac:dyDescent="0.25">
      <c r="B1046" s="31"/>
    </row>
    <row r="1047" spans="2:2" x14ac:dyDescent="0.25">
      <c r="B1047" s="31"/>
    </row>
    <row r="1048" spans="2:2" x14ac:dyDescent="0.25">
      <c r="B1048" s="31"/>
    </row>
    <row r="1049" spans="2:2" x14ac:dyDescent="0.25">
      <c r="B1049" s="31"/>
    </row>
    <row r="1050" spans="2:2" x14ac:dyDescent="0.25">
      <c r="B1050" s="31"/>
    </row>
    <row r="1051" spans="2:2" x14ac:dyDescent="0.25">
      <c r="B1051" s="31"/>
    </row>
    <row r="1052" spans="2:2" x14ac:dyDescent="0.25">
      <c r="B1052" s="31"/>
    </row>
    <row r="1053" spans="2:2" x14ac:dyDescent="0.25">
      <c r="B1053" s="31"/>
    </row>
    <row r="1054" spans="2:2" x14ac:dyDescent="0.25">
      <c r="B1054" s="31"/>
    </row>
    <row r="1055" spans="2:2" x14ac:dyDescent="0.25">
      <c r="B1055" s="31"/>
    </row>
    <row r="1056" spans="2:2" x14ac:dyDescent="0.25">
      <c r="B1056" s="31"/>
    </row>
    <row r="1057" spans="2:2" x14ac:dyDescent="0.25">
      <c r="B1057" s="31"/>
    </row>
    <row r="1058" spans="2:2" x14ac:dyDescent="0.25">
      <c r="B1058" s="31"/>
    </row>
    <row r="1059" spans="2:2" x14ac:dyDescent="0.25">
      <c r="B1059" s="31"/>
    </row>
    <row r="1060" spans="2:2" x14ac:dyDescent="0.25">
      <c r="B1060" s="31"/>
    </row>
    <row r="1061" spans="2:2" x14ac:dyDescent="0.25">
      <c r="B1061" s="31"/>
    </row>
    <row r="1062" spans="2:2" x14ac:dyDescent="0.25">
      <c r="B1062" s="31"/>
    </row>
    <row r="1063" spans="2:2" x14ac:dyDescent="0.25">
      <c r="B1063" s="31"/>
    </row>
    <row r="1064" spans="2:2" x14ac:dyDescent="0.25">
      <c r="B1064" s="31"/>
    </row>
    <row r="1065" spans="2:2" x14ac:dyDescent="0.25">
      <c r="B1065" s="31"/>
    </row>
    <row r="1066" spans="2:2" x14ac:dyDescent="0.25">
      <c r="B1066" s="31"/>
    </row>
    <row r="1067" spans="2:2" x14ac:dyDescent="0.25">
      <c r="B1067" s="31"/>
    </row>
    <row r="1068" spans="2:2" x14ac:dyDescent="0.25">
      <c r="B1068" s="31"/>
    </row>
    <row r="1069" spans="2:2" x14ac:dyDescent="0.25">
      <c r="B1069" s="31"/>
    </row>
    <row r="1070" spans="2:2" x14ac:dyDescent="0.25">
      <c r="B1070" s="31"/>
    </row>
    <row r="1071" spans="2:2" x14ac:dyDescent="0.25">
      <c r="B1071" s="31"/>
    </row>
    <row r="1072" spans="2:2" x14ac:dyDescent="0.25">
      <c r="B1072" s="31"/>
    </row>
    <row r="1073" spans="2:2" x14ac:dyDescent="0.25">
      <c r="B1073" s="31"/>
    </row>
    <row r="1074" spans="2:2" x14ac:dyDescent="0.25">
      <c r="B1074" s="31"/>
    </row>
    <row r="1075" spans="2:2" x14ac:dyDescent="0.25">
      <c r="B1075" s="31"/>
    </row>
    <row r="1076" spans="2:2" x14ac:dyDescent="0.25">
      <c r="B1076" s="31"/>
    </row>
    <row r="1077" spans="2:2" x14ac:dyDescent="0.25">
      <c r="B1077" s="31"/>
    </row>
    <row r="1078" spans="2:2" x14ac:dyDescent="0.25">
      <c r="B1078" s="31"/>
    </row>
    <row r="1079" spans="2:2" x14ac:dyDescent="0.25">
      <c r="B1079" s="31"/>
    </row>
    <row r="1080" spans="2:2" x14ac:dyDescent="0.25">
      <c r="B1080" s="31"/>
    </row>
    <row r="1081" spans="2:2" x14ac:dyDescent="0.25">
      <c r="B1081" s="31"/>
    </row>
    <row r="1082" spans="2:2" x14ac:dyDescent="0.25">
      <c r="B1082" s="31"/>
    </row>
    <row r="1083" spans="2:2" x14ac:dyDescent="0.25">
      <c r="B1083" s="31"/>
    </row>
    <row r="1084" spans="2:2" x14ac:dyDescent="0.25">
      <c r="B1084" s="31"/>
    </row>
    <row r="1085" spans="2:2" x14ac:dyDescent="0.25">
      <c r="B1085" s="31"/>
    </row>
    <row r="1086" spans="2:2" x14ac:dyDescent="0.25">
      <c r="B1086" s="31"/>
    </row>
    <row r="1087" spans="2:2" x14ac:dyDescent="0.25">
      <c r="B1087" s="31"/>
    </row>
    <row r="1088" spans="2:2" x14ac:dyDescent="0.25">
      <c r="B1088" s="31"/>
    </row>
    <row r="1089" spans="2:2" x14ac:dyDescent="0.25">
      <c r="B1089" s="31"/>
    </row>
    <row r="1090" spans="2:2" x14ac:dyDescent="0.25">
      <c r="B1090" s="31"/>
    </row>
    <row r="1091" spans="2:2" x14ac:dyDescent="0.25">
      <c r="B1091" s="31"/>
    </row>
    <row r="1092" spans="2:2" x14ac:dyDescent="0.25">
      <c r="B1092" s="31"/>
    </row>
    <row r="1093" spans="2:2" x14ac:dyDescent="0.25">
      <c r="B1093" s="31"/>
    </row>
    <row r="1094" spans="2:2" x14ac:dyDescent="0.25">
      <c r="B1094" s="31"/>
    </row>
    <row r="1095" spans="2:2" x14ac:dyDescent="0.25">
      <c r="B1095" s="31"/>
    </row>
    <row r="1096" spans="2:2" x14ac:dyDescent="0.25">
      <c r="B1096" s="31"/>
    </row>
    <row r="1097" spans="2:2" x14ac:dyDescent="0.25">
      <c r="B1097" s="31"/>
    </row>
    <row r="1098" spans="2:2" x14ac:dyDescent="0.25">
      <c r="B1098" s="31"/>
    </row>
    <row r="1099" spans="2:2" x14ac:dyDescent="0.25">
      <c r="B1099" s="31"/>
    </row>
    <row r="1100" spans="2:2" x14ac:dyDescent="0.25">
      <c r="B1100" s="31"/>
    </row>
    <row r="1101" spans="2:2" x14ac:dyDescent="0.25">
      <c r="B1101" s="31"/>
    </row>
    <row r="1102" spans="2:2" x14ac:dyDescent="0.25">
      <c r="B1102" s="31"/>
    </row>
    <row r="1103" spans="2:2" x14ac:dyDescent="0.25">
      <c r="B1103" s="31"/>
    </row>
    <row r="1104" spans="2:2" x14ac:dyDescent="0.25">
      <c r="B1104" s="31"/>
    </row>
    <row r="1105" spans="2:2" x14ac:dyDescent="0.25">
      <c r="B1105" s="31"/>
    </row>
    <row r="1106" spans="2:2" x14ac:dyDescent="0.25">
      <c r="B1106" s="31"/>
    </row>
    <row r="1107" spans="2:2" x14ac:dyDescent="0.25">
      <c r="B1107" s="31"/>
    </row>
    <row r="1108" spans="2:2" x14ac:dyDescent="0.25">
      <c r="B1108" s="31"/>
    </row>
    <row r="1109" spans="2:2" x14ac:dyDescent="0.25">
      <c r="B1109" s="31"/>
    </row>
    <row r="1110" spans="2:2" x14ac:dyDescent="0.25">
      <c r="B1110" s="31"/>
    </row>
    <row r="1111" spans="2:2" x14ac:dyDescent="0.25">
      <c r="B1111" s="31"/>
    </row>
    <row r="1112" spans="2:2" x14ac:dyDescent="0.25">
      <c r="B1112" s="31"/>
    </row>
    <row r="1113" spans="2:2" x14ac:dyDescent="0.25">
      <c r="B1113" s="31"/>
    </row>
    <row r="1114" spans="2:2" x14ac:dyDescent="0.25">
      <c r="B1114" s="31"/>
    </row>
    <row r="1115" spans="2:2" x14ac:dyDescent="0.25">
      <c r="B1115" s="31"/>
    </row>
    <row r="1116" spans="2:2" x14ac:dyDescent="0.25">
      <c r="B1116" s="31"/>
    </row>
    <row r="1117" spans="2:2" x14ac:dyDescent="0.25">
      <c r="B1117" s="31"/>
    </row>
    <row r="1118" spans="2:2" x14ac:dyDescent="0.25">
      <c r="B1118" s="31"/>
    </row>
    <row r="1119" spans="2:2" x14ac:dyDescent="0.25">
      <c r="B1119" s="31"/>
    </row>
    <row r="1120" spans="2:2" x14ac:dyDescent="0.25">
      <c r="B1120" s="31"/>
    </row>
    <row r="1121" spans="2:2" x14ac:dyDescent="0.25">
      <c r="B1121" s="31"/>
    </row>
    <row r="1122" spans="2:2" x14ac:dyDescent="0.25">
      <c r="B1122" s="31"/>
    </row>
    <row r="1123" spans="2:2" x14ac:dyDescent="0.25">
      <c r="B1123" s="31"/>
    </row>
    <row r="1124" spans="2:2" x14ac:dyDescent="0.25">
      <c r="B1124" s="31"/>
    </row>
    <row r="1125" spans="2:2" x14ac:dyDescent="0.25">
      <c r="B1125" s="31"/>
    </row>
    <row r="1126" spans="2:2" x14ac:dyDescent="0.25">
      <c r="B1126" s="31"/>
    </row>
    <row r="1127" spans="2:2" x14ac:dyDescent="0.25">
      <c r="B1127" s="31"/>
    </row>
    <row r="1128" spans="2:2" x14ac:dyDescent="0.25">
      <c r="B1128" s="31"/>
    </row>
    <row r="1129" spans="2:2" x14ac:dyDescent="0.25">
      <c r="B1129" s="31"/>
    </row>
    <row r="1130" spans="2:2" x14ac:dyDescent="0.25">
      <c r="B1130" s="31"/>
    </row>
    <row r="1131" spans="2:2" x14ac:dyDescent="0.25">
      <c r="B1131" s="31"/>
    </row>
    <row r="1132" spans="2:2" x14ac:dyDescent="0.25">
      <c r="B1132" s="31"/>
    </row>
    <row r="1133" spans="2:2" x14ac:dyDescent="0.25">
      <c r="B1133" s="31"/>
    </row>
    <row r="1134" spans="2:2" x14ac:dyDescent="0.25">
      <c r="B1134" s="31"/>
    </row>
    <row r="1135" spans="2:2" x14ac:dyDescent="0.25">
      <c r="B1135" s="31"/>
    </row>
    <row r="1136" spans="2:2" x14ac:dyDescent="0.25">
      <c r="B1136" s="31"/>
    </row>
    <row r="1137" spans="2:2" x14ac:dyDescent="0.25">
      <c r="B1137" s="31"/>
    </row>
    <row r="1138" spans="2:2" x14ac:dyDescent="0.25">
      <c r="B1138" s="31"/>
    </row>
    <row r="1139" spans="2:2" x14ac:dyDescent="0.25">
      <c r="B1139" s="31"/>
    </row>
    <row r="1140" spans="2:2" x14ac:dyDescent="0.25">
      <c r="B1140" s="31"/>
    </row>
    <row r="1141" spans="2:2" x14ac:dyDescent="0.25">
      <c r="B1141" s="31"/>
    </row>
    <row r="1142" spans="2:2" x14ac:dyDescent="0.25">
      <c r="B1142" s="31"/>
    </row>
    <row r="1143" spans="2:2" x14ac:dyDescent="0.25">
      <c r="B1143" s="31"/>
    </row>
    <row r="1144" spans="2:2" x14ac:dyDescent="0.25">
      <c r="B1144" s="31"/>
    </row>
    <row r="1145" spans="2:2" x14ac:dyDescent="0.25">
      <c r="B1145" s="31"/>
    </row>
    <row r="1146" spans="2:2" x14ac:dyDescent="0.25">
      <c r="B1146" s="31"/>
    </row>
    <row r="1147" spans="2:2" x14ac:dyDescent="0.25">
      <c r="B1147" s="31"/>
    </row>
    <row r="1148" spans="2:2" x14ac:dyDescent="0.25">
      <c r="B1148" s="31"/>
    </row>
    <row r="1149" spans="2:2" x14ac:dyDescent="0.25">
      <c r="B1149" s="31"/>
    </row>
    <row r="1150" spans="2:2" x14ac:dyDescent="0.25">
      <c r="B1150" s="31"/>
    </row>
    <row r="1151" spans="2:2" x14ac:dyDescent="0.25">
      <c r="B1151" s="31"/>
    </row>
    <row r="1152" spans="2:2" x14ac:dyDescent="0.25">
      <c r="B1152" s="31"/>
    </row>
    <row r="1153" spans="2:2" x14ac:dyDescent="0.25">
      <c r="B1153" s="31"/>
    </row>
    <row r="1154" spans="2:2" x14ac:dyDescent="0.25">
      <c r="B1154" s="31"/>
    </row>
    <row r="1155" spans="2:2" x14ac:dyDescent="0.25">
      <c r="B1155" s="31"/>
    </row>
    <row r="1156" spans="2:2" x14ac:dyDescent="0.25">
      <c r="B1156" s="31"/>
    </row>
    <row r="1157" spans="2:2" x14ac:dyDescent="0.25">
      <c r="B1157" s="31"/>
    </row>
    <row r="1158" spans="2:2" x14ac:dyDescent="0.25">
      <c r="B1158" s="31"/>
    </row>
    <row r="1159" spans="2:2" x14ac:dyDescent="0.25">
      <c r="B1159" s="31"/>
    </row>
    <row r="1160" spans="2:2" x14ac:dyDescent="0.25">
      <c r="B1160" s="31"/>
    </row>
    <row r="1161" spans="2:2" x14ac:dyDescent="0.25">
      <c r="B1161" s="31"/>
    </row>
    <row r="1162" spans="2:2" x14ac:dyDescent="0.25">
      <c r="B1162" s="31"/>
    </row>
    <row r="1163" spans="2:2" x14ac:dyDescent="0.25">
      <c r="B1163" s="31"/>
    </row>
    <row r="1164" spans="2:2" x14ac:dyDescent="0.25">
      <c r="B1164" s="31"/>
    </row>
    <row r="1165" spans="2:2" x14ac:dyDescent="0.25">
      <c r="B1165" s="31"/>
    </row>
    <row r="1166" spans="2:2" x14ac:dyDescent="0.25">
      <c r="B1166" s="31"/>
    </row>
    <row r="1167" spans="2:2" x14ac:dyDescent="0.25">
      <c r="B1167" s="31"/>
    </row>
    <row r="1168" spans="2:2" x14ac:dyDescent="0.25">
      <c r="B1168" s="31"/>
    </row>
    <row r="1169" spans="2:2" x14ac:dyDescent="0.25">
      <c r="B1169" s="31"/>
    </row>
    <row r="1170" spans="2:2" x14ac:dyDescent="0.25">
      <c r="B1170" s="31"/>
    </row>
    <row r="1171" spans="2:2" x14ac:dyDescent="0.25">
      <c r="B1171" s="31"/>
    </row>
    <row r="1172" spans="2:2" x14ac:dyDescent="0.25">
      <c r="B1172" s="31"/>
    </row>
    <row r="1173" spans="2:2" x14ac:dyDescent="0.25">
      <c r="B1173" s="31"/>
    </row>
    <row r="1174" spans="2:2" x14ac:dyDescent="0.25">
      <c r="B1174" s="31"/>
    </row>
    <row r="1175" spans="2:2" x14ac:dyDescent="0.25">
      <c r="B1175" s="31"/>
    </row>
    <row r="1176" spans="2:2" x14ac:dyDescent="0.25">
      <c r="B1176" s="31"/>
    </row>
    <row r="1177" spans="2:2" x14ac:dyDescent="0.25">
      <c r="B1177" s="31"/>
    </row>
    <row r="1178" spans="2:2" x14ac:dyDescent="0.25">
      <c r="B1178" s="31"/>
    </row>
    <row r="1179" spans="2:2" x14ac:dyDescent="0.25">
      <c r="B1179" s="31"/>
    </row>
    <row r="1180" spans="2:2" x14ac:dyDescent="0.25">
      <c r="B1180" s="31"/>
    </row>
    <row r="1181" spans="2:2" x14ac:dyDescent="0.25">
      <c r="B1181" s="31"/>
    </row>
    <row r="1182" spans="2:2" x14ac:dyDescent="0.25">
      <c r="B1182" s="31"/>
    </row>
    <row r="1183" spans="2:2" x14ac:dyDescent="0.25">
      <c r="B1183" s="31"/>
    </row>
    <row r="1184" spans="2:2" x14ac:dyDescent="0.25">
      <c r="B1184" s="31"/>
    </row>
    <row r="1185" spans="2:2" x14ac:dyDescent="0.25">
      <c r="B1185" s="31"/>
    </row>
    <row r="1186" spans="2:2" x14ac:dyDescent="0.25">
      <c r="B1186" s="31"/>
    </row>
    <row r="1187" spans="2:2" x14ac:dyDescent="0.25">
      <c r="B1187" s="31"/>
    </row>
    <row r="1188" spans="2:2" x14ac:dyDescent="0.25">
      <c r="B1188" s="31"/>
    </row>
    <row r="1189" spans="2:2" x14ac:dyDescent="0.25">
      <c r="B1189" s="31"/>
    </row>
    <row r="1190" spans="2:2" x14ac:dyDescent="0.25">
      <c r="B1190" s="31"/>
    </row>
    <row r="1191" spans="2:2" x14ac:dyDescent="0.25">
      <c r="B1191" s="31"/>
    </row>
    <row r="1192" spans="2:2" x14ac:dyDescent="0.25">
      <c r="B1192" s="31"/>
    </row>
    <row r="1193" spans="2:2" x14ac:dyDescent="0.25">
      <c r="B1193" s="31"/>
    </row>
    <row r="1194" spans="2:2" x14ac:dyDescent="0.25">
      <c r="B1194" s="31"/>
    </row>
    <row r="1195" spans="2:2" x14ac:dyDescent="0.25">
      <c r="B1195" s="31"/>
    </row>
    <row r="1196" spans="2:2" x14ac:dyDescent="0.25">
      <c r="B1196" s="31"/>
    </row>
    <row r="1197" spans="2:2" x14ac:dyDescent="0.25">
      <c r="B1197" s="31"/>
    </row>
    <row r="1198" spans="2:2" x14ac:dyDescent="0.25">
      <c r="B1198" s="31"/>
    </row>
    <row r="1199" spans="2:2" x14ac:dyDescent="0.25">
      <c r="B1199" s="31"/>
    </row>
    <row r="1200" spans="2:2" x14ac:dyDescent="0.25">
      <c r="B1200" s="31"/>
    </row>
    <row r="1201" spans="2:2" x14ac:dyDescent="0.25">
      <c r="B1201" s="31"/>
    </row>
    <row r="1202" spans="2:2" x14ac:dyDescent="0.25">
      <c r="B1202" s="31"/>
    </row>
    <row r="1203" spans="2:2" x14ac:dyDescent="0.25">
      <c r="B1203" s="31"/>
    </row>
    <row r="1204" spans="2:2" x14ac:dyDescent="0.25">
      <c r="B1204" s="31"/>
    </row>
    <row r="1205" spans="2:2" x14ac:dyDescent="0.25">
      <c r="B1205" s="31"/>
    </row>
    <row r="1206" spans="2:2" x14ac:dyDescent="0.25">
      <c r="B1206" s="31"/>
    </row>
    <row r="1207" spans="2:2" x14ac:dyDescent="0.25">
      <c r="B1207" s="31"/>
    </row>
    <row r="1208" spans="2:2" x14ac:dyDescent="0.25">
      <c r="B1208" s="31"/>
    </row>
    <row r="1209" spans="2:2" x14ac:dyDescent="0.25">
      <c r="B1209" s="31"/>
    </row>
    <row r="1210" spans="2:2" x14ac:dyDescent="0.25">
      <c r="B1210" s="31"/>
    </row>
    <row r="1211" spans="2:2" x14ac:dyDescent="0.25">
      <c r="B1211" s="31"/>
    </row>
    <row r="1212" spans="2:2" x14ac:dyDescent="0.25">
      <c r="B1212" s="31"/>
    </row>
    <row r="1213" spans="2:2" x14ac:dyDescent="0.25">
      <c r="B1213" s="31"/>
    </row>
    <row r="1214" spans="2:2" x14ac:dyDescent="0.25">
      <c r="B1214" s="31"/>
    </row>
    <row r="1215" spans="2:2" x14ac:dyDescent="0.25">
      <c r="B1215" s="31"/>
    </row>
    <row r="1216" spans="2:2" x14ac:dyDescent="0.25">
      <c r="B1216" s="31"/>
    </row>
    <row r="1217" spans="2:2" x14ac:dyDescent="0.25">
      <c r="B1217" s="31"/>
    </row>
    <row r="1218" spans="2:2" x14ac:dyDescent="0.25">
      <c r="B1218" s="31"/>
    </row>
    <row r="1219" spans="2:2" x14ac:dyDescent="0.25">
      <c r="B1219" s="31"/>
    </row>
    <row r="1220" spans="2:2" x14ac:dyDescent="0.25">
      <c r="B1220" s="31"/>
    </row>
    <row r="1221" spans="2:2" x14ac:dyDescent="0.25">
      <c r="B1221" s="31"/>
    </row>
    <row r="1222" spans="2:2" x14ac:dyDescent="0.25">
      <c r="B1222" s="31"/>
    </row>
    <row r="1223" spans="2:2" x14ac:dyDescent="0.25">
      <c r="B1223" s="31"/>
    </row>
    <row r="1224" spans="2:2" x14ac:dyDescent="0.25">
      <c r="B1224" s="31"/>
    </row>
    <row r="1225" spans="2:2" x14ac:dyDescent="0.25">
      <c r="B1225" s="31"/>
    </row>
    <row r="1226" spans="2:2" x14ac:dyDescent="0.25">
      <c r="B1226" s="31"/>
    </row>
    <row r="1227" spans="2:2" x14ac:dyDescent="0.25">
      <c r="B1227" s="31"/>
    </row>
    <row r="1228" spans="2:2" x14ac:dyDescent="0.25">
      <c r="B1228" s="31"/>
    </row>
    <row r="1229" spans="2:2" x14ac:dyDescent="0.25">
      <c r="B1229" s="31"/>
    </row>
    <row r="1230" spans="2:2" x14ac:dyDescent="0.25">
      <c r="B1230" s="31"/>
    </row>
    <row r="1231" spans="2:2" x14ac:dyDescent="0.25">
      <c r="B1231" s="31"/>
    </row>
    <row r="1232" spans="2:2" x14ac:dyDescent="0.25">
      <c r="B1232" s="31"/>
    </row>
    <row r="1233" spans="2:2" x14ac:dyDescent="0.25">
      <c r="B1233" s="31"/>
    </row>
    <row r="1234" spans="2:2" x14ac:dyDescent="0.25">
      <c r="B1234" s="31"/>
    </row>
    <row r="1235" spans="2:2" x14ac:dyDescent="0.25">
      <c r="B1235" s="31"/>
    </row>
    <row r="1236" spans="2:2" x14ac:dyDescent="0.25">
      <c r="B1236" s="31"/>
    </row>
    <row r="1237" spans="2:2" x14ac:dyDescent="0.25">
      <c r="B1237" s="31"/>
    </row>
    <row r="1238" spans="2:2" x14ac:dyDescent="0.25">
      <c r="B1238" s="31"/>
    </row>
    <row r="1239" spans="2:2" x14ac:dyDescent="0.25">
      <c r="B1239" s="31"/>
    </row>
    <row r="1240" spans="2:2" x14ac:dyDescent="0.25">
      <c r="B1240" s="31"/>
    </row>
    <row r="1241" spans="2:2" x14ac:dyDescent="0.25">
      <c r="B1241" s="31"/>
    </row>
    <row r="1242" spans="2:2" x14ac:dyDescent="0.25">
      <c r="B1242" s="31"/>
    </row>
    <row r="1243" spans="2:2" x14ac:dyDescent="0.25">
      <c r="B1243" s="31"/>
    </row>
    <row r="1244" spans="2:2" x14ac:dyDescent="0.25">
      <c r="B1244" s="31"/>
    </row>
    <row r="1245" spans="2:2" x14ac:dyDescent="0.25">
      <c r="B1245" s="31"/>
    </row>
    <row r="1246" spans="2:2" x14ac:dyDescent="0.25">
      <c r="B1246" s="31"/>
    </row>
    <row r="1247" spans="2:2" x14ac:dyDescent="0.25">
      <c r="B1247" s="31"/>
    </row>
    <row r="1248" spans="2:2" x14ac:dyDescent="0.25">
      <c r="B1248" s="31"/>
    </row>
    <row r="1249" spans="2:2" x14ac:dyDescent="0.25">
      <c r="B1249" s="31"/>
    </row>
    <row r="1250" spans="2:2" x14ac:dyDescent="0.25">
      <c r="B1250" s="31"/>
    </row>
    <row r="1251" spans="2:2" x14ac:dyDescent="0.25">
      <c r="B1251" s="31"/>
    </row>
    <row r="1252" spans="2:2" x14ac:dyDescent="0.25">
      <c r="B1252" s="31"/>
    </row>
    <row r="1253" spans="2:2" x14ac:dyDescent="0.25">
      <c r="B1253" s="31"/>
    </row>
    <row r="1254" spans="2:2" x14ac:dyDescent="0.25">
      <c r="B1254" s="31"/>
    </row>
    <row r="1255" spans="2:2" x14ac:dyDescent="0.25">
      <c r="B1255" s="31"/>
    </row>
    <row r="1256" spans="2:2" x14ac:dyDescent="0.25">
      <c r="B1256" s="31"/>
    </row>
    <row r="1257" spans="2:2" x14ac:dyDescent="0.25">
      <c r="B1257" s="31"/>
    </row>
    <row r="1258" spans="2:2" x14ac:dyDescent="0.25">
      <c r="B1258" s="31"/>
    </row>
    <row r="1259" spans="2:2" x14ac:dyDescent="0.25">
      <c r="B1259" s="31"/>
    </row>
    <row r="1260" spans="2:2" x14ac:dyDescent="0.25">
      <c r="B1260" s="31"/>
    </row>
    <row r="1261" spans="2:2" x14ac:dyDescent="0.25">
      <c r="B1261" s="31"/>
    </row>
    <row r="1262" spans="2:2" x14ac:dyDescent="0.25">
      <c r="B1262" s="31"/>
    </row>
    <row r="1263" spans="2:2" x14ac:dyDescent="0.25">
      <c r="B1263" s="31"/>
    </row>
    <row r="1264" spans="2:2" x14ac:dyDescent="0.25">
      <c r="B1264" s="31"/>
    </row>
    <row r="1265" spans="2:2" x14ac:dyDescent="0.25">
      <c r="B1265" s="31"/>
    </row>
    <row r="1266" spans="2:2" x14ac:dyDescent="0.25">
      <c r="B1266" s="31"/>
    </row>
    <row r="1267" spans="2:2" x14ac:dyDescent="0.25">
      <c r="B1267" s="31"/>
    </row>
    <row r="1268" spans="2:2" x14ac:dyDescent="0.25">
      <c r="B1268" s="31"/>
    </row>
    <row r="1269" spans="2:2" x14ac:dyDescent="0.25">
      <c r="B1269" s="31"/>
    </row>
    <row r="1270" spans="2:2" x14ac:dyDescent="0.25">
      <c r="B1270" s="31"/>
    </row>
    <row r="1271" spans="2:2" x14ac:dyDescent="0.25">
      <c r="B1271" s="31"/>
    </row>
    <row r="1272" spans="2:2" x14ac:dyDescent="0.25">
      <c r="B1272" s="31"/>
    </row>
    <row r="1273" spans="2:2" x14ac:dyDescent="0.25">
      <c r="B1273" s="31"/>
    </row>
    <row r="1274" spans="2:2" x14ac:dyDescent="0.25">
      <c r="B1274" s="31"/>
    </row>
    <row r="1275" spans="2:2" x14ac:dyDescent="0.25">
      <c r="B1275" s="31"/>
    </row>
    <row r="1276" spans="2:2" x14ac:dyDescent="0.25">
      <c r="B1276" s="31"/>
    </row>
    <row r="1277" spans="2:2" x14ac:dyDescent="0.25">
      <c r="B1277" s="31"/>
    </row>
    <row r="1278" spans="2:2" x14ac:dyDescent="0.25">
      <c r="B1278" s="31"/>
    </row>
    <row r="1279" spans="2:2" x14ac:dyDescent="0.25">
      <c r="B1279" s="31"/>
    </row>
    <row r="1280" spans="2:2" x14ac:dyDescent="0.25">
      <c r="B1280" s="31"/>
    </row>
    <row r="1281" spans="2:2" x14ac:dyDescent="0.25">
      <c r="B1281" s="31"/>
    </row>
    <row r="1282" spans="2:2" x14ac:dyDescent="0.25">
      <c r="B1282" s="31"/>
    </row>
    <row r="1283" spans="2:2" x14ac:dyDescent="0.25">
      <c r="B1283" s="31"/>
    </row>
    <row r="1284" spans="2:2" x14ac:dyDescent="0.25">
      <c r="B1284" s="31"/>
    </row>
    <row r="1285" spans="2:2" x14ac:dyDescent="0.25">
      <c r="B1285" s="31"/>
    </row>
    <row r="1286" spans="2:2" x14ac:dyDescent="0.25">
      <c r="B1286" s="31"/>
    </row>
    <row r="1287" spans="2:2" x14ac:dyDescent="0.25">
      <c r="B1287" s="31"/>
    </row>
    <row r="1288" spans="2:2" x14ac:dyDescent="0.25">
      <c r="B1288" s="31"/>
    </row>
    <row r="1289" spans="2:2" x14ac:dyDescent="0.25">
      <c r="B1289" s="31"/>
    </row>
    <row r="1290" spans="2:2" x14ac:dyDescent="0.25">
      <c r="B1290" s="31"/>
    </row>
    <row r="1291" spans="2:2" x14ac:dyDescent="0.25">
      <c r="B1291" s="31"/>
    </row>
    <row r="1292" spans="2:2" x14ac:dyDescent="0.25">
      <c r="B1292" s="31"/>
    </row>
    <row r="1293" spans="2:2" x14ac:dyDescent="0.25">
      <c r="B1293" s="31"/>
    </row>
    <row r="1294" spans="2:2" x14ac:dyDescent="0.25">
      <c r="B1294" s="31"/>
    </row>
    <row r="1295" spans="2:2" x14ac:dyDescent="0.25">
      <c r="B1295" s="31"/>
    </row>
    <row r="1296" spans="2:2" x14ac:dyDescent="0.25">
      <c r="B1296" s="31"/>
    </row>
    <row r="1297" spans="2:2" x14ac:dyDescent="0.25">
      <c r="B1297" s="31"/>
    </row>
    <row r="1298" spans="2:2" x14ac:dyDescent="0.25">
      <c r="B1298" s="31"/>
    </row>
    <row r="1299" spans="2:2" x14ac:dyDescent="0.25">
      <c r="B1299" s="31"/>
    </row>
    <row r="1300" spans="2:2" x14ac:dyDescent="0.25">
      <c r="B1300" s="31"/>
    </row>
    <row r="1301" spans="2:2" x14ac:dyDescent="0.25">
      <c r="B1301" s="31"/>
    </row>
    <row r="1302" spans="2:2" x14ac:dyDescent="0.25">
      <c r="B1302" s="31"/>
    </row>
    <row r="1303" spans="2:2" x14ac:dyDescent="0.25">
      <c r="B1303" s="31"/>
    </row>
    <row r="1304" spans="2:2" x14ac:dyDescent="0.25">
      <c r="B1304" s="31"/>
    </row>
    <row r="1305" spans="2:2" x14ac:dyDescent="0.25">
      <c r="B1305" s="31"/>
    </row>
    <row r="1306" spans="2:2" x14ac:dyDescent="0.25">
      <c r="B1306" s="31"/>
    </row>
    <row r="1307" spans="2:2" x14ac:dyDescent="0.25">
      <c r="B1307" s="31"/>
    </row>
    <row r="1308" spans="2:2" x14ac:dyDescent="0.25">
      <c r="B1308" s="31"/>
    </row>
    <row r="1309" spans="2:2" x14ac:dyDescent="0.25">
      <c r="B1309" s="31"/>
    </row>
    <row r="1310" spans="2:2" x14ac:dyDescent="0.25">
      <c r="B1310" s="31"/>
    </row>
    <row r="1311" spans="2:2" x14ac:dyDescent="0.25">
      <c r="B1311" s="31"/>
    </row>
    <row r="1312" spans="2:2" x14ac:dyDescent="0.25">
      <c r="B1312" s="31"/>
    </row>
    <row r="1313" spans="2:2" x14ac:dyDescent="0.25">
      <c r="B1313" s="31"/>
    </row>
    <row r="1314" spans="2:2" x14ac:dyDescent="0.25">
      <c r="B1314" s="31"/>
    </row>
    <row r="1315" spans="2:2" x14ac:dyDescent="0.25">
      <c r="B1315" s="31"/>
    </row>
    <row r="1316" spans="2:2" x14ac:dyDescent="0.25">
      <c r="B1316" s="31"/>
    </row>
    <row r="1317" spans="2:2" x14ac:dyDescent="0.25">
      <c r="B1317" s="31"/>
    </row>
    <row r="1318" spans="2:2" x14ac:dyDescent="0.25">
      <c r="B1318" s="31"/>
    </row>
    <row r="1319" spans="2:2" x14ac:dyDescent="0.25">
      <c r="B1319" s="31"/>
    </row>
    <row r="1320" spans="2:2" x14ac:dyDescent="0.25">
      <c r="B1320" s="31"/>
    </row>
    <row r="1321" spans="2:2" x14ac:dyDescent="0.25">
      <c r="B1321" s="31"/>
    </row>
    <row r="1322" spans="2:2" x14ac:dyDescent="0.25">
      <c r="B1322" s="31"/>
    </row>
    <row r="1323" spans="2:2" x14ac:dyDescent="0.25">
      <c r="B1323" s="31"/>
    </row>
    <row r="1324" spans="2:2" x14ac:dyDescent="0.25">
      <c r="B1324" s="31"/>
    </row>
    <row r="1325" spans="2:2" x14ac:dyDescent="0.25">
      <c r="B1325" s="31"/>
    </row>
    <row r="1326" spans="2:2" x14ac:dyDescent="0.25">
      <c r="B1326" s="31"/>
    </row>
    <row r="1327" spans="2:2" x14ac:dyDescent="0.25">
      <c r="B1327" s="31"/>
    </row>
    <row r="1328" spans="2:2" x14ac:dyDescent="0.25">
      <c r="B1328" s="31"/>
    </row>
    <row r="1329" spans="2:2" x14ac:dyDescent="0.25">
      <c r="B1329" s="31"/>
    </row>
    <row r="1330" spans="2:2" x14ac:dyDescent="0.25">
      <c r="B1330" s="31"/>
    </row>
    <row r="1331" spans="2:2" x14ac:dyDescent="0.25">
      <c r="B1331" s="31"/>
    </row>
    <row r="1332" spans="2:2" x14ac:dyDescent="0.25">
      <c r="B1332" s="31"/>
    </row>
    <row r="1333" spans="2:2" x14ac:dyDescent="0.25">
      <c r="B1333" s="31"/>
    </row>
    <row r="1334" spans="2:2" x14ac:dyDescent="0.25">
      <c r="B1334" s="31"/>
    </row>
    <row r="1335" spans="2:2" x14ac:dyDescent="0.25">
      <c r="B1335" s="31"/>
    </row>
    <row r="1336" spans="2:2" x14ac:dyDescent="0.25">
      <c r="B1336" s="31"/>
    </row>
    <row r="1337" spans="2:2" x14ac:dyDescent="0.25">
      <c r="B1337" s="31"/>
    </row>
    <row r="1338" spans="2:2" x14ac:dyDescent="0.25">
      <c r="B1338" s="31"/>
    </row>
    <row r="1339" spans="2:2" x14ac:dyDescent="0.25">
      <c r="B1339" s="31"/>
    </row>
    <row r="1340" spans="2:2" x14ac:dyDescent="0.25">
      <c r="B1340" s="31"/>
    </row>
    <row r="1341" spans="2:2" x14ac:dyDescent="0.25">
      <c r="B1341" s="31"/>
    </row>
    <row r="1342" spans="2:2" x14ac:dyDescent="0.25">
      <c r="B1342" s="31"/>
    </row>
    <row r="1343" spans="2:2" x14ac:dyDescent="0.25">
      <c r="B1343" s="31"/>
    </row>
    <row r="1344" spans="2:2" x14ac:dyDescent="0.25">
      <c r="B1344" s="31"/>
    </row>
    <row r="1345" spans="2:2" x14ac:dyDescent="0.25">
      <c r="B1345" s="31"/>
    </row>
    <row r="1346" spans="2:2" x14ac:dyDescent="0.25">
      <c r="B1346" s="31"/>
    </row>
    <row r="1347" spans="2:2" x14ac:dyDescent="0.25">
      <c r="B1347" s="31"/>
    </row>
    <row r="1348" spans="2:2" x14ac:dyDescent="0.25">
      <c r="B1348" s="31"/>
    </row>
    <row r="1349" spans="2:2" x14ac:dyDescent="0.25">
      <c r="B1349" s="31"/>
    </row>
    <row r="1350" spans="2:2" x14ac:dyDescent="0.25">
      <c r="B1350" s="31"/>
    </row>
    <row r="1351" spans="2:2" x14ac:dyDescent="0.25">
      <c r="B1351" s="31"/>
    </row>
    <row r="1352" spans="2:2" x14ac:dyDescent="0.25">
      <c r="B1352" s="31"/>
    </row>
    <row r="1353" spans="2:2" x14ac:dyDescent="0.25">
      <c r="B1353" s="31"/>
    </row>
    <row r="1354" spans="2:2" x14ac:dyDescent="0.25">
      <c r="B1354" s="31"/>
    </row>
    <row r="1355" spans="2:2" x14ac:dyDescent="0.25">
      <c r="B1355" s="31"/>
    </row>
    <row r="1356" spans="2:2" x14ac:dyDescent="0.25">
      <c r="B1356" s="31"/>
    </row>
    <row r="1357" spans="2:2" x14ac:dyDescent="0.25">
      <c r="B1357" s="31"/>
    </row>
    <row r="1358" spans="2:2" x14ac:dyDescent="0.25">
      <c r="B1358" s="31"/>
    </row>
    <row r="1359" spans="2:2" x14ac:dyDescent="0.25">
      <c r="B1359" s="31"/>
    </row>
    <row r="1360" spans="2:2" x14ac:dyDescent="0.25">
      <c r="B1360" s="31"/>
    </row>
    <row r="1361" spans="2:2" x14ac:dyDescent="0.25">
      <c r="B1361" s="31"/>
    </row>
    <row r="1362" spans="2:2" x14ac:dyDescent="0.25">
      <c r="B1362" s="31"/>
    </row>
    <row r="1363" spans="2:2" x14ac:dyDescent="0.25">
      <c r="B1363" s="31"/>
    </row>
    <row r="1364" spans="2:2" x14ac:dyDescent="0.25">
      <c r="B1364" s="31"/>
    </row>
    <row r="1365" spans="2:2" x14ac:dyDescent="0.25">
      <c r="B1365" s="31"/>
    </row>
    <row r="1366" spans="2:2" x14ac:dyDescent="0.25">
      <c r="B1366" s="31"/>
    </row>
    <row r="1367" spans="2:2" x14ac:dyDescent="0.25">
      <c r="B1367" s="31"/>
    </row>
    <row r="1368" spans="2:2" x14ac:dyDescent="0.25">
      <c r="B1368" s="31"/>
    </row>
    <row r="1369" spans="2:2" x14ac:dyDescent="0.25">
      <c r="B1369" s="31"/>
    </row>
    <row r="1370" spans="2:2" x14ac:dyDescent="0.25">
      <c r="B1370" s="31"/>
    </row>
    <row r="1371" spans="2:2" x14ac:dyDescent="0.25">
      <c r="B1371" s="31"/>
    </row>
    <row r="1372" spans="2:2" x14ac:dyDescent="0.25">
      <c r="B1372" s="31"/>
    </row>
    <row r="1373" spans="2:2" x14ac:dyDescent="0.25">
      <c r="B1373" s="31"/>
    </row>
    <row r="1374" spans="2:2" x14ac:dyDescent="0.25">
      <c r="B1374" s="31"/>
    </row>
    <row r="1375" spans="2:2" x14ac:dyDescent="0.25">
      <c r="B1375" s="31"/>
    </row>
    <row r="1376" spans="2:2" x14ac:dyDescent="0.25">
      <c r="B1376" s="31"/>
    </row>
    <row r="1377" spans="2:2" x14ac:dyDescent="0.25">
      <c r="B1377" s="31"/>
    </row>
    <row r="1378" spans="2:2" x14ac:dyDescent="0.25">
      <c r="B1378" s="31"/>
    </row>
    <row r="1379" spans="2:2" x14ac:dyDescent="0.25">
      <c r="B1379" s="31"/>
    </row>
    <row r="1380" spans="2:2" x14ac:dyDescent="0.25">
      <c r="B1380" s="31"/>
    </row>
    <row r="1381" spans="2:2" x14ac:dyDescent="0.25">
      <c r="B1381" s="31"/>
    </row>
    <row r="1382" spans="2:2" x14ac:dyDescent="0.25">
      <c r="B1382" s="31"/>
    </row>
    <row r="1383" spans="2:2" x14ac:dyDescent="0.25">
      <c r="B1383" s="31"/>
    </row>
    <row r="1384" spans="2:2" x14ac:dyDescent="0.25">
      <c r="B1384" s="31"/>
    </row>
    <row r="1385" spans="2:2" x14ac:dyDescent="0.25">
      <c r="B1385" s="31"/>
    </row>
    <row r="1386" spans="2:2" x14ac:dyDescent="0.25">
      <c r="B1386" s="31"/>
    </row>
    <row r="1387" spans="2:2" x14ac:dyDescent="0.25">
      <c r="B1387" s="31"/>
    </row>
    <row r="1388" spans="2:2" x14ac:dyDescent="0.25">
      <c r="B1388" s="31"/>
    </row>
    <row r="1389" spans="2:2" x14ac:dyDescent="0.25">
      <c r="B1389" s="31"/>
    </row>
    <row r="1390" spans="2:2" x14ac:dyDescent="0.25">
      <c r="B1390" s="31"/>
    </row>
    <row r="1391" spans="2:2" x14ac:dyDescent="0.25">
      <c r="B1391" s="31"/>
    </row>
    <row r="1392" spans="2:2" x14ac:dyDescent="0.25">
      <c r="B1392" s="31"/>
    </row>
    <row r="1393" spans="2:2" x14ac:dyDescent="0.25">
      <c r="B1393" s="31"/>
    </row>
    <row r="1394" spans="2:2" x14ac:dyDescent="0.25">
      <c r="B1394" s="31"/>
    </row>
    <row r="1395" spans="2:2" x14ac:dyDescent="0.25">
      <c r="B1395" s="31"/>
    </row>
    <row r="1396" spans="2:2" x14ac:dyDescent="0.25">
      <c r="B1396" s="31"/>
    </row>
    <row r="1397" spans="2:2" x14ac:dyDescent="0.25">
      <c r="B1397" s="31"/>
    </row>
    <row r="1398" spans="2:2" x14ac:dyDescent="0.25">
      <c r="B1398" s="31"/>
    </row>
    <row r="1399" spans="2:2" x14ac:dyDescent="0.25">
      <c r="B1399" s="31"/>
    </row>
    <row r="1400" spans="2:2" x14ac:dyDescent="0.25">
      <c r="B1400" s="31"/>
    </row>
    <row r="1401" spans="2:2" x14ac:dyDescent="0.25">
      <c r="B1401" s="31"/>
    </row>
    <row r="1402" spans="2:2" x14ac:dyDescent="0.25">
      <c r="B1402" s="31"/>
    </row>
    <row r="1403" spans="2:2" x14ac:dyDescent="0.25">
      <c r="B1403" s="31"/>
    </row>
    <row r="1404" spans="2:2" x14ac:dyDescent="0.25">
      <c r="B1404" s="31"/>
    </row>
    <row r="1405" spans="2:2" x14ac:dyDescent="0.25">
      <c r="B1405" s="31"/>
    </row>
    <row r="1406" spans="2:2" x14ac:dyDescent="0.25">
      <c r="B1406" s="31"/>
    </row>
    <row r="1407" spans="2:2" x14ac:dyDescent="0.25">
      <c r="B1407" s="31"/>
    </row>
    <row r="1408" spans="2:2" x14ac:dyDescent="0.25">
      <c r="B1408" s="31"/>
    </row>
    <row r="1409" spans="2:2" x14ac:dyDescent="0.25">
      <c r="B1409" s="31"/>
    </row>
    <row r="1410" spans="2:2" x14ac:dyDescent="0.25">
      <c r="B1410" s="31"/>
    </row>
    <row r="1411" spans="2:2" x14ac:dyDescent="0.25">
      <c r="B1411" s="31"/>
    </row>
    <row r="1412" spans="2:2" x14ac:dyDescent="0.25">
      <c r="B1412" s="31"/>
    </row>
    <row r="1413" spans="2:2" x14ac:dyDescent="0.25">
      <c r="B1413" s="31"/>
    </row>
    <row r="1414" spans="2:2" x14ac:dyDescent="0.25">
      <c r="B1414" s="31"/>
    </row>
    <row r="1415" spans="2:2" x14ac:dyDescent="0.25">
      <c r="B1415" s="31"/>
    </row>
    <row r="1416" spans="2:2" x14ac:dyDescent="0.25">
      <c r="B1416" s="31"/>
    </row>
    <row r="1417" spans="2:2" x14ac:dyDescent="0.25">
      <c r="B1417" s="31"/>
    </row>
    <row r="1418" spans="2:2" x14ac:dyDescent="0.25">
      <c r="B1418" s="31"/>
    </row>
    <row r="1419" spans="2:2" x14ac:dyDescent="0.25">
      <c r="B1419" s="31"/>
    </row>
    <row r="1420" spans="2:2" x14ac:dyDescent="0.25">
      <c r="B1420" s="31"/>
    </row>
    <row r="1421" spans="2:2" x14ac:dyDescent="0.25">
      <c r="B1421" s="31"/>
    </row>
    <row r="1422" spans="2:2" x14ac:dyDescent="0.25">
      <c r="B1422" s="31"/>
    </row>
    <row r="1423" spans="2:2" x14ac:dyDescent="0.25">
      <c r="B1423" s="31"/>
    </row>
    <row r="1424" spans="2:2" x14ac:dyDescent="0.25">
      <c r="B1424" s="31"/>
    </row>
    <row r="1425" spans="2:2" x14ac:dyDescent="0.25">
      <c r="B1425" s="31"/>
    </row>
    <row r="1426" spans="2:2" x14ac:dyDescent="0.25">
      <c r="B1426" s="31"/>
    </row>
    <row r="1427" spans="2:2" x14ac:dyDescent="0.25">
      <c r="B1427" s="31"/>
    </row>
    <row r="1428" spans="2:2" x14ac:dyDescent="0.25">
      <c r="B1428" s="31"/>
    </row>
    <row r="1429" spans="2:2" x14ac:dyDescent="0.25">
      <c r="B1429" s="31"/>
    </row>
    <row r="1430" spans="2:2" x14ac:dyDescent="0.25">
      <c r="B1430" s="31"/>
    </row>
    <row r="1431" spans="2:2" x14ac:dyDescent="0.25">
      <c r="B1431" s="31"/>
    </row>
    <row r="1432" spans="2:2" x14ac:dyDescent="0.25">
      <c r="B1432" s="31"/>
    </row>
    <row r="1433" spans="2:2" x14ac:dyDescent="0.25">
      <c r="B1433" s="31"/>
    </row>
    <row r="1434" spans="2:2" x14ac:dyDescent="0.25">
      <c r="B1434" s="31"/>
    </row>
    <row r="1435" spans="2:2" x14ac:dyDescent="0.25">
      <c r="B1435" s="31"/>
    </row>
    <row r="1436" spans="2:2" x14ac:dyDescent="0.25">
      <c r="B1436" s="31"/>
    </row>
    <row r="1437" spans="2:2" x14ac:dyDescent="0.25">
      <c r="B1437" s="31"/>
    </row>
    <row r="1438" spans="2:2" x14ac:dyDescent="0.25">
      <c r="B1438" s="31"/>
    </row>
    <row r="1439" spans="2:2" x14ac:dyDescent="0.25">
      <c r="B1439" s="31"/>
    </row>
    <row r="1440" spans="2:2" x14ac:dyDescent="0.25">
      <c r="B1440" s="31"/>
    </row>
    <row r="1441" spans="2:2" x14ac:dyDescent="0.25">
      <c r="B1441" s="31"/>
    </row>
    <row r="1442" spans="2:2" x14ac:dyDescent="0.25">
      <c r="B1442" s="31"/>
    </row>
    <row r="1443" spans="2:2" x14ac:dyDescent="0.25">
      <c r="B1443" s="31"/>
    </row>
    <row r="1444" spans="2:2" x14ac:dyDescent="0.25">
      <c r="B1444" s="31"/>
    </row>
    <row r="1445" spans="2:2" x14ac:dyDescent="0.25">
      <c r="B1445" s="31"/>
    </row>
    <row r="1446" spans="2:2" x14ac:dyDescent="0.25">
      <c r="B1446" s="31"/>
    </row>
    <row r="1447" spans="2:2" x14ac:dyDescent="0.25">
      <c r="B1447" s="31"/>
    </row>
    <row r="1448" spans="2:2" x14ac:dyDescent="0.25">
      <c r="B1448" s="31"/>
    </row>
    <row r="1449" spans="2:2" x14ac:dyDescent="0.25">
      <c r="B1449" s="31"/>
    </row>
    <row r="1450" spans="2:2" x14ac:dyDescent="0.25">
      <c r="B1450" s="31"/>
    </row>
    <row r="1451" spans="2:2" x14ac:dyDescent="0.25">
      <c r="B1451" s="31"/>
    </row>
    <row r="1452" spans="2:2" x14ac:dyDescent="0.25">
      <c r="B1452" s="31"/>
    </row>
    <row r="1453" spans="2:2" x14ac:dyDescent="0.25">
      <c r="B1453" s="31"/>
    </row>
    <row r="1454" spans="2:2" x14ac:dyDescent="0.25">
      <c r="B1454" s="31"/>
    </row>
    <row r="1455" spans="2:2" x14ac:dyDescent="0.25">
      <c r="B1455" s="31"/>
    </row>
    <row r="1456" spans="2:2" x14ac:dyDescent="0.25">
      <c r="B1456" s="31"/>
    </row>
    <row r="1457" spans="2:2" x14ac:dyDescent="0.25">
      <c r="B1457" s="31"/>
    </row>
    <row r="1458" spans="2:2" x14ac:dyDescent="0.25">
      <c r="B1458" s="31"/>
    </row>
    <row r="1459" spans="2:2" x14ac:dyDescent="0.25">
      <c r="B1459" s="31"/>
    </row>
    <row r="1460" spans="2:2" x14ac:dyDescent="0.25">
      <c r="B1460" s="31"/>
    </row>
    <row r="1461" spans="2:2" x14ac:dyDescent="0.25">
      <c r="B1461" s="31"/>
    </row>
    <row r="1462" spans="2:2" x14ac:dyDescent="0.25">
      <c r="B1462" s="31"/>
    </row>
    <row r="1463" spans="2:2" x14ac:dyDescent="0.25">
      <c r="B1463" s="31"/>
    </row>
    <row r="1464" spans="2:2" x14ac:dyDescent="0.25">
      <c r="B1464" s="31"/>
    </row>
    <row r="1465" spans="2:2" x14ac:dyDescent="0.25">
      <c r="B1465" s="31"/>
    </row>
    <row r="1466" spans="2:2" x14ac:dyDescent="0.25">
      <c r="B1466" s="31"/>
    </row>
    <row r="1467" spans="2:2" x14ac:dyDescent="0.25">
      <c r="B1467" s="31"/>
    </row>
    <row r="1468" spans="2:2" x14ac:dyDescent="0.25">
      <c r="B1468" s="31"/>
    </row>
    <row r="1469" spans="2:2" x14ac:dyDescent="0.25">
      <c r="B1469" s="31"/>
    </row>
    <row r="1470" spans="2:2" x14ac:dyDescent="0.25">
      <c r="B1470" s="31"/>
    </row>
    <row r="1471" spans="2:2" x14ac:dyDescent="0.25">
      <c r="B1471" s="31"/>
    </row>
    <row r="1472" spans="2:2" x14ac:dyDescent="0.25">
      <c r="B1472" s="31"/>
    </row>
    <row r="1473" spans="2:2" x14ac:dyDescent="0.25">
      <c r="B1473" s="31"/>
    </row>
    <row r="1474" spans="2:2" x14ac:dyDescent="0.25">
      <c r="B1474" s="31"/>
    </row>
    <row r="1475" spans="2:2" x14ac:dyDescent="0.25">
      <c r="B1475" s="31"/>
    </row>
    <row r="1476" spans="2:2" x14ac:dyDescent="0.25">
      <c r="B1476" s="31"/>
    </row>
    <row r="1477" spans="2:2" x14ac:dyDescent="0.25">
      <c r="B1477" s="31"/>
    </row>
    <row r="1478" spans="2:2" x14ac:dyDescent="0.25">
      <c r="B1478" s="31"/>
    </row>
    <row r="1479" spans="2:2" x14ac:dyDescent="0.25">
      <c r="B1479" s="31"/>
    </row>
    <row r="1480" spans="2:2" x14ac:dyDescent="0.25">
      <c r="B1480" s="31"/>
    </row>
    <row r="1481" spans="2:2" x14ac:dyDescent="0.25">
      <c r="B1481" s="31"/>
    </row>
    <row r="1482" spans="2:2" x14ac:dyDescent="0.25">
      <c r="B1482" s="31"/>
    </row>
    <row r="1483" spans="2:2" x14ac:dyDescent="0.25">
      <c r="B1483" s="31"/>
    </row>
    <row r="1484" spans="2:2" x14ac:dyDescent="0.25">
      <c r="B1484" s="31"/>
    </row>
    <row r="1485" spans="2:2" x14ac:dyDescent="0.25">
      <c r="B1485" s="31"/>
    </row>
    <row r="1486" spans="2:2" x14ac:dyDescent="0.25">
      <c r="B1486" s="31"/>
    </row>
    <row r="1487" spans="2:2" x14ac:dyDescent="0.25">
      <c r="B1487" s="31"/>
    </row>
    <row r="1488" spans="2:2" x14ac:dyDescent="0.25">
      <c r="B1488" s="31"/>
    </row>
    <row r="1489" spans="2:2" x14ac:dyDescent="0.25">
      <c r="B1489" s="31"/>
    </row>
    <row r="1490" spans="2:2" x14ac:dyDescent="0.25">
      <c r="B1490" s="31"/>
    </row>
    <row r="1491" spans="2:2" x14ac:dyDescent="0.25">
      <c r="B1491" s="31"/>
    </row>
    <row r="1492" spans="2:2" x14ac:dyDescent="0.25">
      <c r="B1492" s="31"/>
    </row>
    <row r="1493" spans="2:2" x14ac:dyDescent="0.25">
      <c r="B1493" s="31"/>
    </row>
    <row r="1494" spans="2:2" x14ac:dyDescent="0.25">
      <c r="B1494" s="31"/>
    </row>
    <row r="1495" spans="2:2" x14ac:dyDescent="0.25">
      <c r="B1495" s="31"/>
    </row>
    <row r="1496" spans="2:2" x14ac:dyDescent="0.25">
      <c r="B1496" s="31"/>
    </row>
    <row r="1497" spans="2:2" x14ac:dyDescent="0.25">
      <c r="B1497" s="31"/>
    </row>
    <row r="1498" spans="2:2" x14ac:dyDescent="0.25">
      <c r="B1498" s="31"/>
    </row>
    <row r="1499" spans="2:2" x14ac:dyDescent="0.25">
      <c r="B1499" s="31"/>
    </row>
    <row r="1500" spans="2:2" x14ac:dyDescent="0.25">
      <c r="B1500" s="31"/>
    </row>
    <row r="1501" spans="2:2" x14ac:dyDescent="0.25">
      <c r="B1501" s="31"/>
    </row>
    <row r="1502" spans="2:2" x14ac:dyDescent="0.25">
      <c r="B1502" s="31"/>
    </row>
    <row r="1503" spans="2:2" x14ac:dyDescent="0.25">
      <c r="B1503" s="31"/>
    </row>
    <row r="1504" spans="2:2" x14ac:dyDescent="0.25">
      <c r="B1504" s="31"/>
    </row>
    <row r="1505" spans="2:2" x14ac:dyDescent="0.25">
      <c r="B1505" s="31"/>
    </row>
    <row r="1506" spans="2:2" x14ac:dyDescent="0.25">
      <c r="B1506" s="31"/>
    </row>
    <row r="1507" spans="2:2" x14ac:dyDescent="0.25">
      <c r="B1507" s="31"/>
    </row>
    <row r="1508" spans="2:2" x14ac:dyDescent="0.25">
      <c r="B1508" s="31"/>
    </row>
    <row r="1509" spans="2:2" x14ac:dyDescent="0.25">
      <c r="B1509" s="31"/>
    </row>
    <row r="1510" spans="2:2" x14ac:dyDescent="0.25">
      <c r="B1510" s="31"/>
    </row>
    <row r="1511" spans="2:2" x14ac:dyDescent="0.25">
      <c r="B1511" s="31"/>
    </row>
    <row r="1512" spans="2:2" x14ac:dyDescent="0.25">
      <c r="B1512" s="31"/>
    </row>
    <row r="1513" spans="2:2" x14ac:dyDescent="0.25">
      <c r="B1513" s="31"/>
    </row>
    <row r="1514" spans="2:2" x14ac:dyDescent="0.25">
      <c r="B1514" s="31"/>
    </row>
    <row r="1515" spans="2:2" x14ac:dyDescent="0.25">
      <c r="B1515" s="31"/>
    </row>
    <row r="1516" spans="2:2" x14ac:dyDescent="0.25">
      <c r="B1516" s="31"/>
    </row>
    <row r="1517" spans="2:2" x14ac:dyDescent="0.25">
      <c r="B1517" s="31"/>
    </row>
    <row r="1518" spans="2:2" x14ac:dyDescent="0.25">
      <c r="B1518" s="31"/>
    </row>
    <row r="1519" spans="2:2" x14ac:dyDescent="0.25">
      <c r="B1519" s="31"/>
    </row>
    <row r="1520" spans="2:2" x14ac:dyDescent="0.25">
      <c r="B1520" s="31"/>
    </row>
    <row r="1521" spans="2:2" x14ac:dyDescent="0.25">
      <c r="B1521" s="31"/>
    </row>
    <row r="1522" spans="2:2" x14ac:dyDescent="0.25">
      <c r="B1522" s="31"/>
    </row>
    <row r="1523" spans="2:2" x14ac:dyDescent="0.25">
      <c r="B1523" s="31"/>
    </row>
    <row r="1524" spans="2:2" x14ac:dyDescent="0.25">
      <c r="B1524" s="31"/>
    </row>
    <row r="1525" spans="2:2" x14ac:dyDescent="0.25">
      <c r="B1525" s="31"/>
    </row>
    <row r="1526" spans="2:2" x14ac:dyDescent="0.25">
      <c r="B1526" s="31"/>
    </row>
    <row r="1527" spans="2:2" x14ac:dyDescent="0.25">
      <c r="B1527" s="31"/>
    </row>
    <row r="1528" spans="2:2" x14ac:dyDescent="0.25">
      <c r="B1528" s="31"/>
    </row>
    <row r="1529" spans="2:2" x14ac:dyDescent="0.25">
      <c r="B1529" s="31"/>
    </row>
    <row r="1530" spans="2:2" x14ac:dyDescent="0.25">
      <c r="B1530" s="31"/>
    </row>
    <row r="1531" spans="2:2" x14ac:dyDescent="0.25">
      <c r="B1531" s="31"/>
    </row>
    <row r="1532" spans="2:2" x14ac:dyDescent="0.25">
      <c r="B1532" s="31"/>
    </row>
    <row r="1533" spans="2:2" x14ac:dyDescent="0.25">
      <c r="B1533" s="31"/>
    </row>
    <row r="1534" spans="2:2" x14ac:dyDescent="0.25">
      <c r="B1534" s="31"/>
    </row>
    <row r="1535" spans="2:2" x14ac:dyDescent="0.25">
      <c r="B1535" s="31"/>
    </row>
    <row r="1536" spans="2:2" x14ac:dyDescent="0.25">
      <c r="B1536" s="31"/>
    </row>
    <row r="1537" spans="2:2" x14ac:dyDescent="0.25">
      <c r="B1537" s="31"/>
    </row>
    <row r="1538" spans="2:2" x14ac:dyDescent="0.25">
      <c r="B1538" s="31"/>
    </row>
    <row r="1539" spans="2:2" x14ac:dyDescent="0.25">
      <c r="B1539" s="31"/>
    </row>
    <row r="1540" spans="2:2" x14ac:dyDescent="0.25">
      <c r="B1540" s="31"/>
    </row>
    <row r="1541" spans="2:2" x14ac:dyDescent="0.25">
      <c r="B1541" s="31"/>
    </row>
    <row r="1542" spans="2:2" x14ac:dyDescent="0.25">
      <c r="B1542" s="31"/>
    </row>
    <row r="1543" spans="2:2" x14ac:dyDescent="0.25">
      <c r="B1543" s="31"/>
    </row>
    <row r="1544" spans="2:2" x14ac:dyDescent="0.25">
      <c r="B1544" s="31"/>
    </row>
    <row r="1545" spans="2:2" x14ac:dyDescent="0.25">
      <c r="B1545" s="31"/>
    </row>
    <row r="1546" spans="2:2" x14ac:dyDescent="0.25">
      <c r="B1546" s="31"/>
    </row>
    <row r="1547" spans="2:2" x14ac:dyDescent="0.25">
      <c r="B1547" s="31"/>
    </row>
    <row r="1548" spans="2:2" x14ac:dyDescent="0.25">
      <c r="B1548" s="31"/>
    </row>
    <row r="1549" spans="2:2" x14ac:dyDescent="0.25">
      <c r="B1549" s="31"/>
    </row>
    <row r="1550" spans="2:2" x14ac:dyDescent="0.25">
      <c r="B1550" s="31"/>
    </row>
    <row r="1551" spans="2:2" x14ac:dyDescent="0.25">
      <c r="B1551" s="31"/>
    </row>
    <row r="1552" spans="2:2" x14ac:dyDescent="0.25">
      <c r="B1552" s="31"/>
    </row>
    <row r="1553" spans="2:2" x14ac:dyDescent="0.25">
      <c r="B1553" s="31"/>
    </row>
    <row r="1554" spans="2:2" x14ac:dyDescent="0.25">
      <c r="B1554" s="31"/>
    </row>
    <row r="1555" spans="2:2" x14ac:dyDescent="0.25">
      <c r="B1555" s="31"/>
    </row>
    <row r="1556" spans="2:2" x14ac:dyDescent="0.25">
      <c r="B1556" s="31"/>
    </row>
    <row r="1557" spans="2:2" x14ac:dyDescent="0.25">
      <c r="B1557" s="31"/>
    </row>
    <row r="1558" spans="2:2" x14ac:dyDescent="0.25">
      <c r="B1558" s="31"/>
    </row>
    <row r="1559" spans="2:2" x14ac:dyDescent="0.25">
      <c r="B1559" s="31"/>
    </row>
    <row r="1560" spans="2:2" x14ac:dyDescent="0.25">
      <c r="B1560" s="31"/>
    </row>
    <row r="1561" spans="2:2" x14ac:dyDescent="0.25">
      <c r="B1561" s="31"/>
    </row>
    <row r="1562" spans="2:2" x14ac:dyDescent="0.25">
      <c r="B1562" s="31"/>
    </row>
    <row r="1563" spans="2:2" x14ac:dyDescent="0.25">
      <c r="B1563" s="31"/>
    </row>
    <row r="1564" spans="2:2" x14ac:dyDescent="0.25">
      <c r="B1564" s="31"/>
    </row>
    <row r="1565" spans="2:2" x14ac:dyDescent="0.25">
      <c r="B1565" s="31"/>
    </row>
    <row r="1566" spans="2:2" x14ac:dyDescent="0.25">
      <c r="B1566" s="31"/>
    </row>
    <row r="1567" spans="2:2" x14ac:dyDescent="0.25">
      <c r="B1567" s="31"/>
    </row>
    <row r="1568" spans="2:2" x14ac:dyDescent="0.25">
      <c r="B1568" s="31"/>
    </row>
    <row r="1569" spans="2:2" x14ac:dyDescent="0.25">
      <c r="B1569" s="31"/>
    </row>
    <row r="1570" spans="2:2" x14ac:dyDescent="0.25">
      <c r="B1570" s="31"/>
    </row>
    <row r="1571" spans="2:2" x14ac:dyDescent="0.25">
      <c r="B1571" s="31"/>
    </row>
    <row r="1572" spans="2:2" x14ac:dyDescent="0.25">
      <c r="B1572" s="31"/>
    </row>
    <row r="1573" spans="2:2" x14ac:dyDescent="0.25">
      <c r="B1573" s="31"/>
    </row>
    <row r="1574" spans="2:2" x14ac:dyDescent="0.25">
      <c r="B1574" s="31"/>
    </row>
    <row r="1575" spans="2:2" x14ac:dyDescent="0.25">
      <c r="B1575" s="31"/>
    </row>
    <row r="1576" spans="2:2" x14ac:dyDescent="0.25">
      <c r="B1576" s="31"/>
    </row>
    <row r="1577" spans="2:2" x14ac:dyDescent="0.25">
      <c r="B1577" s="31"/>
    </row>
    <row r="1578" spans="2:2" x14ac:dyDescent="0.25">
      <c r="B1578" s="31"/>
    </row>
    <row r="1579" spans="2:2" x14ac:dyDescent="0.25">
      <c r="B1579" s="31"/>
    </row>
    <row r="1580" spans="2:2" x14ac:dyDescent="0.25">
      <c r="B1580" s="31"/>
    </row>
    <row r="1581" spans="2:2" x14ac:dyDescent="0.25">
      <c r="B1581" s="31"/>
    </row>
    <row r="1582" spans="2:2" x14ac:dyDescent="0.25">
      <c r="B1582" s="31"/>
    </row>
    <row r="1583" spans="2:2" x14ac:dyDescent="0.25">
      <c r="B1583" s="31"/>
    </row>
    <row r="1584" spans="2:2" x14ac:dyDescent="0.25">
      <c r="B1584" s="31"/>
    </row>
    <row r="1585" spans="2:2" x14ac:dyDescent="0.25">
      <c r="B1585" s="31"/>
    </row>
    <row r="1586" spans="2:2" x14ac:dyDescent="0.25">
      <c r="B1586" s="31"/>
    </row>
    <row r="1587" spans="2:2" x14ac:dyDescent="0.25">
      <c r="B1587" s="31"/>
    </row>
    <row r="1588" spans="2:2" x14ac:dyDescent="0.25">
      <c r="B1588" s="31"/>
    </row>
    <row r="1589" spans="2:2" x14ac:dyDescent="0.25">
      <c r="B1589" s="31"/>
    </row>
    <row r="1590" spans="2:2" x14ac:dyDescent="0.25">
      <c r="B1590" s="31"/>
    </row>
    <row r="1591" spans="2:2" x14ac:dyDescent="0.25">
      <c r="B1591" s="31"/>
    </row>
    <row r="1592" spans="2:2" x14ac:dyDescent="0.25">
      <c r="B1592" s="31"/>
    </row>
    <row r="1593" spans="2:2" x14ac:dyDescent="0.25">
      <c r="B1593" s="31"/>
    </row>
    <row r="1594" spans="2:2" x14ac:dyDescent="0.25">
      <c r="B1594" s="31"/>
    </row>
    <row r="1595" spans="2:2" x14ac:dyDescent="0.25">
      <c r="B1595" s="31"/>
    </row>
    <row r="1596" spans="2:2" x14ac:dyDescent="0.25">
      <c r="B1596" s="31"/>
    </row>
    <row r="1597" spans="2:2" x14ac:dyDescent="0.25">
      <c r="B1597" s="31"/>
    </row>
    <row r="1598" spans="2:2" x14ac:dyDescent="0.25">
      <c r="B1598" s="31"/>
    </row>
    <row r="1599" spans="2:2" x14ac:dyDescent="0.25">
      <c r="B1599" s="31"/>
    </row>
    <row r="1600" spans="2:2" x14ac:dyDescent="0.25">
      <c r="B1600" s="31"/>
    </row>
    <row r="1601" spans="2:2" x14ac:dyDescent="0.25">
      <c r="B1601" s="31"/>
    </row>
    <row r="1602" spans="2:2" x14ac:dyDescent="0.25">
      <c r="B1602" s="31"/>
    </row>
    <row r="1603" spans="2:2" x14ac:dyDescent="0.25">
      <c r="B1603" s="31"/>
    </row>
    <row r="1604" spans="2:2" x14ac:dyDescent="0.25">
      <c r="B1604" s="31"/>
    </row>
    <row r="1605" spans="2:2" x14ac:dyDescent="0.25">
      <c r="B1605" s="31"/>
    </row>
    <row r="1606" spans="2:2" x14ac:dyDescent="0.25">
      <c r="B1606" s="31"/>
    </row>
    <row r="1607" spans="2:2" x14ac:dyDescent="0.25">
      <c r="B1607" s="31"/>
    </row>
    <row r="1608" spans="2:2" x14ac:dyDescent="0.25">
      <c r="B1608" s="31"/>
    </row>
    <row r="1609" spans="2:2" x14ac:dyDescent="0.25">
      <c r="B1609" s="31"/>
    </row>
    <row r="1610" spans="2:2" x14ac:dyDescent="0.25">
      <c r="B1610" s="31"/>
    </row>
    <row r="1611" spans="2:2" x14ac:dyDescent="0.25">
      <c r="B1611" s="31"/>
    </row>
    <row r="1612" spans="2:2" x14ac:dyDescent="0.25">
      <c r="B1612" s="31"/>
    </row>
    <row r="1613" spans="2:2" x14ac:dyDescent="0.25">
      <c r="B1613" s="31"/>
    </row>
    <row r="1614" spans="2:2" x14ac:dyDescent="0.25">
      <c r="B1614" s="31"/>
    </row>
    <row r="1615" spans="2:2" x14ac:dyDescent="0.25">
      <c r="B1615" s="31"/>
    </row>
    <row r="1616" spans="2:2" x14ac:dyDescent="0.25">
      <c r="B1616" s="31"/>
    </row>
    <row r="1617" spans="2:2" x14ac:dyDescent="0.25">
      <c r="B1617" s="31"/>
    </row>
    <row r="1618" spans="2:2" x14ac:dyDescent="0.25">
      <c r="B1618" s="31"/>
    </row>
    <row r="1619" spans="2:2" x14ac:dyDescent="0.25">
      <c r="B1619" s="31"/>
    </row>
    <row r="1620" spans="2:2" x14ac:dyDescent="0.25">
      <c r="B1620" s="31"/>
    </row>
    <row r="1621" spans="2:2" x14ac:dyDescent="0.25">
      <c r="B1621" s="31"/>
    </row>
    <row r="1622" spans="2:2" x14ac:dyDescent="0.25">
      <c r="B1622" s="31"/>
    </row>
    <row r="1623" spans="2:2" x14ac:dyDescent="0.25">
      <c r="B1623" s="31"/>
    </row>
    <row r="1624" spans="2:2" x14ac:dyDescent="0.25">
      <c r="B1624" s="31"/>
    </row>
    <row r="1625" spans="2:2" x14ac:dyDescent="0.25">
      <c r="B1625" s="31"/>
    </row>
    <row r="1626" spans="2:2" x14ac:dyDescent="0.25">
      <c r="B1626" s="31"/>
    </row>
    <row r="1627" spans="2:2" x14ac:dyDescent="0.25">
      <c r="B1627" s="31"/>
    </row>
    <row r="1628" spans="2:2" x14ac:dyDescent="0.25">
      <c r="B1628" s="31"/>
    </row>
    <row r="1629" spans="2:2" x14ac:dyDescent="0.25">
      <c r="B1629" s="31"/>
    </row>
    <row r="1630" spans="2:2" x14ac:dyDescent="0.25">
      <c r="B1630" s="31"/>
    </row>
    <row r="1631" spans="2:2" x14ac:dyDescent="0.25">
      <c r="B1631" s="31"/>
    </row>
    <row r="1632" spans="2:2" x14ac:dyDescent="0.25">
      <c r="B1632" s="31"/>
    </row>
    <row r="1633" spans="2:2" x14ac:dyDescent="0.25">
      <c r="B1633" s="31"/>
    </row>
    <row r="1634" spans="2:2" x14ac:dyDescent="0.25">
      <c r="B1634" s="31"/>
    </row>
    <row r="1635" spans="2:2" x14ac:dyDescent="0.25">
      <c r="B1635" s="31"/>
    </row>
    <row r="1636" spans="2:2" x14ac:dyDescent="0.25">
      <c r="B1636" s="31"/>
    </row>
    <row r="1637" spans="2:2" x14ac:dyDescent="0.25">
      <c r="B1637" s="31"/>
    </row>
    <row r="1638" spans="2:2" x14ac:dyDescent="0.25">
      <c r="B1638" s="31"/>
    </row>
    <row r="1639" spans="2:2" x14ac:dyDescent="0.25">
      <c r="B1639" s="31"/>
    </row>
    <row r="1640" spans="2:2" x14ac:dyDescent="0.25">
      <c r="B1640" s="31"/>
    </row>
    <row r="1641" spans="2:2" x14ac:dyDescent="0.25">
      <c r="B1641" s="31"/>
    </row>
    <row r="1642" spans="2:2" x14ac:dyDescent="0.25">
      <c r="B1642" s="31"/>
    </row>
    <row r="1643" spans="2:2" x14ac:dyDescent="0.25">
      <c r="B1643" s="31"/>
    </row>
    <row r="1644" spans="2:2" x14ac:dyDescent="0.25">
      <c r="B1644" s="31"/>
    </row>
    <row r="1645" spans="2:2" x14ac:dyDescent="0.25">
      <c r="B1645" s="31"/>
    </row>
    <row r="1646" spans="2:2" x14ac:dyDescent="0.25">
      <c r="B1646" s="31"/>
    </row>
    <row r="1647" spans="2:2" x14ac:dyDescent="0.25">
      <c r="B1647" s="31"/>
    </row>
    <row r="1648" spans="2:2" x14ac:dyDescent="0.25">
      <c r="B1648" s="31"/>
    </row>
    <row r="1649" spans="2:2" x14ac:dyDescent="0.25">
      <c r="B1649" s="31"/>
    </row>
    <row r="1650" spans="2:2" x14ac:dyDescent="0.25">
      <c r="B1650" s="31"/>
    </row>
    <row r="1651" spans="2:2" x14ac:dyDescent="0.25">
      <c r="B1651" s="31"/>
    </row>
    <row r="1652" spans="2:2" x14ac:dyDescent="0.25">
      <c r="B1652" s="31"/>
    </row>
    <row r="1653" spans="2:2" x14ac:dyDescent="0.25">
      <c r="B1653" s="31"/>
    </row>
    <row r="1654" spans="2:2" x14ac:dyDescent="0.25">
      <c r="B1654" s="31"/>
    </row>
    <row r="1655" spans="2:2" x14ac:dyDescent="0.25">
      <c r="B1655" s="31"/>
    </row>
    <row r="1656" spans="2:2" x14ac:dyDescent="0.25">
      <c r="B1656" s="31"/>
    </row>
    <row r="1657" spans="2:2" x14ac:dyDescent="0.25">
      <c r="B1657" s="31"/>
    </row>
    <row r="1658" spans="2:2" x14ac:dyDescent="0.25">
      <c r="B1658" s="31"/>
    </row>
    <row r="1659" spans="2:2" x14ac:dyDescent="0.25">
      <c r="B1659" s="31"/>
    </row>
    <row r="1660" spans="2:2" x14ac:dyDescent="0.25">
      <c r="B1660" s="31"/>
    </row>
    <row r="1661" spans="2:2" x14ac:dyDescent="0.25">
      <c r="B1661" s="31"/>
    </row>
    <row r="1662" spans="2:2" x14ac:dyDescent="0.25">
      <c r="B1662" s="31"/>
    </row>
    <row r="1663" spans="2:2" x14ac:dyDescent="0.25">
      <c r="B1663" s="31"/>
    </row>
    <row r="1664" spans="2:2" x14ac:dyDescent="0.25">
      <c r="B1664" s="31"/>
    </row>
    <row r="1665" spans="2:2" x14ac:dyDescent="0.25">
      <c r="B1665" s="31"/>
    </row>
    <row r="1666" spans="2:2" x14ac:dyDescent="0.25">
      <c r="B1666" s="31"/>
    </row>
    <row r="1667" spans="2:2" x14ac:dyDescent="0.25">
      <c r="B1667" s="31"/>
    </row>
    <row r="1668" spans="2:2" x14ac:dyDescent="0.25">
      <c r="B1668" s="31"/>
    </row>
    <row r="1669" spans="2:2" x14ac:dyDescent="0.25">
      <c r="B1669" s="31"/>
    </row>
    <row r="1670" spans="2:2" x14ac:dyDescent="0.25">
      <c r="B1670" s="31"/>
    </row>
    <row r="1671" spans="2:2" x14ac:dyDescent="0.25">
      <c r="B1671" s="31"/>
    </row>
    <row r="1672" spans="2:2" x14ac:dyDescent="0.25">
      <c r="B1672" s="31"/>
    </row>
    <row r="1673" spans="2:2" x14ac:dyDescent="0.25">
      <c r="B1673" s="31"/>
    </row>
    <row r="1674" spans="2:2" x14ac:dyDescent="0.25">
      <c r="B1674" s="31"/>
    </row>
    <row r="1675" spans="2:2" x14ac:dyDescent="0.25">
      <c r="B1675" s="31"/>
    </row>
    <row r="1676" spans="2:2" x14ac:dyDescent="0.25">
      <c r="B1676" s="31"/>
    </row>
    <row r="1677" spans="2:2" x14ac:dyDescent="0.25">
      <c r="B1677" s="31"/>
    </row>
    <row r="1678" spans="2:2" x14ac:dyDescent="0.25">
      <c r="B1678" s="31"/>
    </row>
    <row r="1679" spans="2:2" x14ac:dyDescent="0.25">
      <c r="B1679" s="31"/>
    </row>
    <row r="1680" spans="2:2" x14ac:dyDescent="0.25">
      <c r="B1680" s="31"/>
    </row>
    <row r="1681" spans="2:2" x14ac:dyDescent="0.25">
      <c r="B1681" s="31"/>
    </row>
    <row r="1682" spans="2:2" x14ac:dyDescent="0.25">
      <c r="B1682" s="31"/>
    </row>
    <row r="1683" spans="2:2" x14ac:dyDescent="0.25">
      <c r="B1683" s="31"/>
    </row>
    <row r="1684" spans="2:2" x14ac:dyDescent="0.25">
      <c r="B1684" s="31"/>
    </row>
    <row r="1685" spans="2:2" x14ac:dyDescent="0.25">
      <c r="B1685" s="31"/>
    </row>
    <row r="1686" spans="2:2" x14ac:dyDescent="0.25">
      <c r="B1686" s="31"/>
    </row>
    <row r="1687" spans="2:2" x14ac:dyDescent="0.25">
      <c r="B1687" s="31"/>
    </row>
    <row r="1688" spans="2:2" x14ac:dyDescent="0.25">
      <c r="B1688" s="31"/>
    </row>
    <row r="1689" spans="2:2" x14ac:dyDescent="0.25">
      <c r="B1689" s="31"/>
    </row>
    <row r="1690" spans="2:2" x14ac:dyDescent="0.25">
      <c r="B1690" s="31"/>
    </row>
    <row r="1691" spans="2:2" x14ac:dyDescent="0.25">
      <c r="B1691" s="31"/>
    </row>
    <row r="1692" spans="2:2" x14ac:dyDescent="0.25">
      <c r="B1692" s="31"/>
    </row>
    <row r="1693" spans="2:2" x14ac:dyDescent="0.25">
      <c r="B1693" s="31"/>
    </row>
    <row r="1694" spans="2:2" x14ac:dyDescent="0.25">
      <c r="B1694" s="31"/>
    </row>
    <row r="1695" spans="2:2" x14ac:dyDescent="0.25">
      <c r="B1695" s="31"/>
    </row>
    <row r="1696" spans="2:2" x14ac:dyDescent="0.25">
      <c r="B1696" s="31"/>
    </row>
    <row r="1697" spans="2:2" x14ac:dyDescent="0.25">
      <c r="B1697" s="31"/>
    </row>
    <row r="1698" spans="2:2" x14ac:dyDescent="0.25">
      <c r="B1698" s="31"/>
    </row>
    <row r="1699" spans="2:2" x14ac:dyDescent="0.25">
      <c r="B1699" s="31"/>
    </row>
    <row r="1700" spans="2:2" x14ac:dyDescent="0.25">
      <c r="B1700" s="31"/>
    </row>
    <row r="1701" spans="2:2" x14ac:dyDescent="0.25">
      <c r="B1701" s="31"/>
    </row>
    <row r="1702" spans="2:2" x14ac:dyDescent="0.25">
      <c r="B1702" s="31"/>
    </row>
    <row r="1703" spans="2:2" x14ac:dyDescent="0.25">
      <c r="B1703" s="31"/>
    </row>
    <row r="1704" spans="2:2" x14ac:dyDescent="0.25">
      <c r="B1704" s="31"/>
    </row>
    <row r="1705" spans="2:2" x14ac:dyDescent="0.25">
      <c r="B1705" s="31"/>
    </row>
    <row r="1706" spans="2:2" x14ac:dyDescent="0.25">
      <c r="B1706" s="31"/>
    </row>
    <row r="1707" spans="2:2" x14ac:dyDescent="0.25">
      <c r="B1707" s="31"/>
    </row>
    <row r="1708" spans="2:2" x14ac:dyDescent="0.25">
      <c r="B1708" s="31"/>
    </row>
    <row r="1709" spans="2:2" x14ac:dyDescent="0.25">
      <c r="B1709" s="31"/>
    </row>
    <row r="1710" spans="2:2" x14ac:dyDescent="0.25">
      <c r="B1710" s="31"/>
    </row>
    <row r="1711" spans="2:2" x14ac:dyDescent="0.25">
      <c r="B1711" s="31"/>
    </row>
    <row r="1712" spans="2:2" x14ac:dyDescent="0.25">
      <c r="B1712" s="31"/>
    </row>
    <row r="1713" spans="2:2" x14ac:dyDescent="0.25">
      <c r="B1713" s="31"/>
    </row>
    <row r="1714" spans="2:2" x14ac:dyDescent="0.25">
      <c r="B1714" s="31"/>
    </row>
    <row r="1715" spans="2:2" x14ac:dyDescent="0.25">
      <c r="B1715" s="31"/>
    </row>
    <row r="1716" spans="2:2" x14ac:dyDescent="0.25">
      <c r="B1716" s="31"/>
    </row>
    <row r="1717" spans="2:2" x14ac:dyDescent="0.25">
      <c r="B1717" s="31"/>
    </row>
    <row r="1718" spans="2:2" x14ac:dyDescent="0.25">
      <c r="B1718" s="31"/>
    </row>
    <row r="1719" spans="2:2" x14ac:dyDescent="0.25">
      <c r="B1719" s="31"/>
    </row>
    <row r="1720" spans="2:2" x14ac:dyDescent="0.25">
      <c r="B1720" s="31"/>
    </row>
    <row r="1721" spans="2:2" x14ac:dyDescent="0.25">
      <c r="B1721" s="31"/>
    </row>
    <row r="1722" spans="2:2" x14ac:dyDescent="0.25">
      <c r="B1722" s="31"/>
    </row>
    <row r="1723" spans="2:2" x14ac:dyDescent="0.25">
      <c r="B1723" s="31"/>
    </row>
    <row r="1724" spans="2:2" x14ac:dyDescent="0.25">
      <c r="B1724" s="31"/>
    </row>
    <row r="1725" spans="2:2" x14ac:dyDescent="0.25">
      <c r="B1725" s="31"/>
    </row>
    <row r="1726" spans="2:2" x14ac:dyDescent="0.25">
      <c r="B1726" s="31"/>
    </row>
    <row r="1727" spans="2:2" x14ac:dyDescent="0.25">
      <c r="B1727" s="31"/>
    </row>
    <row r="1728" spans="2:2" x14ac:dyDescent="0.25">
      <c r="B1728" s="31"/>
    </row>
    <row r="1729" spans="2:2" x14ac:dyDescent="0.25">
      <c r="B1729" s="31"/>
    </row>
    <row r="1730" spans="2:2" x14ac:dyDescent="0.25">
      <c r="B1730" s="31"/>
    </row>
    <row r="1731" spans="2:2" x14ac:dyDescent="0.25">
      <c r="B1731" s="31"/>
    </row>
    <row r="1732" spans="2:2" x14ac:dyDescent="0.25">
      <c r="B1732" s="31"/>
    </row>
    <row r="1733" spans="2:2" x14ac:dyDescent="0.25">
      <c r="B1733" s="31"/>
    </row>
    <row r="1734" spans="2:2" x14ac:dyDescent="0.25">
      <c r="B1734" s="31"/>
    </row>
    <row r="1735" spans="2:2" x14ac:dyDescent="0.25">
      <c r="B1735" s="31"/>
    </row>
    <row r="1736" spans="2:2" x14ac:dyDescent="0.25">
      <c r="B1736" s="31"/>
    </row>
    <row r="1737" spans="2:2" x14ac:dyDescent="0.25">
      <c r="B1737" s="31"/>
    </row>
    <row r="1738" spans="2:2" x14ac:dyDescent="0.25">
      <c r="B1738" s="31"/>
    </row>
    <row r="1739" spans="2:2" x14ac:dyDescent="0.25">
      <c r="B1739" s="31"/>
    </row>
    <row r="1740" spans="2:2" x14ac:dyDescent="0.25">
      <c r="B1740" s="31"/>
    </row>
    <row r="1741" spans="2:2" x14ac:dyDescent="0.25">
      <c r="B1741" s="31"/>
    </row>
    <row r="1742" spans="2:2" x14ac:dyDescent="0.25">
      <c r="B1742" s="31"/>
    </row>
    <row r="1743" spans="2:2" x14ac:dyDescent="0.25">
      <c r="B1743" s="31"/>
    </row>
    <row r="1744" spans="2:2" x14ac:dyDescent="0.25">
      <c r="B1744" s="31"/>
    </row>
    <row r="1745" spans="2:2" x14ac:dyDescent="0.25">
      <c r="B1745" s="31"/>
    </row>
    <row r="1746" spans="2:2" x14ac:dyDescent="0.25">
      <c r="B1746" s="31"/>
    </row>
    <row r="1747" spans="2:2" x14ac:dyDescent="0.25">
      <c r="B1747" s="31"/>
    </row>
    <row r="1748" spans="2:2" x14ac:dyDescent="0.25">
      <c r="B1748" s="31"/>
    </row>
    <row r="1749" spans="2:2" x14ac:dyDescent="0.25">
      <c r="B1749" s="31"/>
    </row>
    <row r="1750" spans="2:2" x14ac:dyDescent="0.25">
      <c r="B1750" s="31"/>
    </row>
    <row r="1751" spans="2:2" x14ac:dyDescent="0.25">
      <c r="B1751" s="31"/>
    </row>
    <row r="1752" spans="2:2" x14ac:dyDescent="0.25">
      <c r="B1752" s="31"/>
    </row>
    <row r="1753" spans="2:2" x14ac:dyDescent="0.25">
      <c r="B1753" s="31"/>
    </row>
    <row r="1754" spans="2:2" x14ac:dyDescent="0.25">
      <c r="B1754" s="31"/>
    </row>
    <row r="1755" spans="2:2" x14ac:dyDescent="0.25">
      <c r="B1755" s="31"/>
    </row>
    <row r="1756" spans="2:2" x14ac:dyDescent="0.25">
      <c r="B1756" s="31"/>
    </row>
    <row r="1757" spans="2:2" x14ac:dyDescent="0.25">
      <c r="B1757" s="31"/>
    </row>
    <row r="1758" spans="2:2" x14ac:dyDescent="0.25">
      <c r="B1758" s="31"/>
    </row>
    <row r="1759" spans="2:2" x14ac:dyDescent="0.25">
      <c r="B1759" s="31"/>
    </row>
    <row r="1760" spans="2:2" x14ac:dyDescent="0.25">
      <c r="B1760" s="31"/>
    </row>
    <row r="1761" spans="2:2" x14ac:dyDescent="0.25">
      <c r="B1761" s="31"/>
    </row>
    <row r="1762" spans="2:2" x14ac:dyDescent="0.25">
      <c r="B1762" s="31"/>
    </row>
    <row r="1763" spans="2:2" x14ac:dyDescent="0.25">
      <c r="B1763" s="31"/>
    </row>
    <row r="1764" spans="2:2" x14ac:dyDescent="0.25">
      <c r="B1764" s="31"/>
    </row>
    <row r="1765" spans="2:2" x14ac:dyDescent="0.25">
      <c r="B1765" s="31"/>
    </row>
    <row r="1766" spans="2:2" x14ac:dyDescent="0.25">
      <c r="B1766" s="31"/>
    </row>
    <row r="1767" spans="2:2" x14ac:dyDescent="0.25">
      <c r="B1767" s="31"/>
    </row>
    <row r="1768" spans="2:2" x14ac:dyDescent="0.25">
      <c r="B1768" s="31"/>
    </row>
    <row r="1769" spans="2:2" x14ac:dyDescent="0.25">
      <c r="B1769" s="31"/>
    </row>
    <row r="1770" spans="2:2" x14ac:dyDescent="0.25">
      <c r="B1770" s="31"/>
    </row>
    <row r="1771" spans="2:2" x14ac:dyDescent="0.25">
      <c r="B1771" s="31"/>
    </row>
    <row r="1772" spans="2:2" x14ac:dyDescent="0.25">
      <c r="B1772" s="31"/>
    </row>
    <row r="1773" spans="2:2" x14ac:dyDescent="0.25">
      <c r="B1773" s="31"/>
    </row>
    <row r="1774" spans="2:2" x14ac:dyDescent="0.25">
      <c r="B1774" s="31"/>
    </row>
    <row r="1775" spans="2:2" x14ac:dyDescent="0.25">
      <c r="B1775" s="31"/>
    </row>
    <row r="1776" spans="2:2" x14ac:dyDescent="0.25">
      <c r="B1776" s="31"/>
    </row>
    <row r="1777" spans="2:2" x14ac:dyDescent="0.25">
      <c r="B1777" s="31"/>
    </row>
    <row r="1778" spans="2:2" x14ac:dyDescent="0.25">
      <c r="B1778" s="31"/>
    </row>
    <row r="1779" spans="2:2" x14ac:dyDescent="0.25">
      <c r="B1779" s="31"/>
    </row>
    <row r="1780" spans="2:2" x14ac:dyDescent="0.25">
      <c r="B1780" s="31"/>
    </row>
    <row r="1781" spans="2:2" x14ac:dyDescent="0.25">
      <c r="B1781" s="31"/>
    </row>
    <row r="1782" spans="2:2" x14ac:dyDescent="0.25">
      <c r="B1782" s="31"/>
    </row>
    <row r="1783" spans="2:2" x14ac:dyDescent="0.25">
      <c r="B1783" s="31"/>
    </row>
    <row r="1784" spans="2:2" x14ac:dyDescent="0.25">
      <c r="B1784" s="31"/>
    </row>
    <row r="1785" spans="2:2" x14ac:dyDescent="0.25">
      <c r="B1785" s="31"/>
    </row>
    <row r="1786" spans="2:2" x14ac:dyDescent="0.25">
      <c r="B1786" s="31"/>
    </row>
    <row r="1787" spans="2:2" x14ac:dyDescent="0.25">
      <c r="B1787" s="31"/>
    </row>
    <row r="1788" spans="2:2" x14ac:dyDescent="0.25">
      <c r="B1788" s="31"/>
    </row>
    <row r="1789" spans="2:2" x14ac:dyDescent="0.25">
      <c r="B1789" s="31"/>
    </row>
    <row r="1790" spans="2:2" x14ac:dyDescent="0.25">
      <c r="B1790" s="31"/>
    </row>
    <row r="1791" spans="2:2" x14ac:dyDescent="0.25">
      <c r="B1791" s="31"/>
    </row>
    <row r="1792" spans="2:2" x14ac:dyDescent="0.25">
      <c r="B1792" s="31"/>
    </row>
    <row r="1793" spans="2:2" x14ac:dyDescent="0.25">
      <c r="B1793" s="31"/>
    </row>
    <row r="1794" spans="2:2" x14ac:dyDescent="0.25">
      <c r="B1794" s="31"/>
    </row>
    <row r="1795" spans="2:2" x14ac:dyDescent="0.25">
      <c r="B1795" s="31"/>
    </row>
    <row r="1796" spans="2:2" x14ac:dyDescent="0.25">
      <c r="B1796" s="31"/>
    </row>
    <row r="1797" spans="2:2" x14ac:dyDescent="0.25">
      <c r="B1797" s="31"/>
    </row>
    <row r="1798" spans="2:2" x14ac:dyDescent="0.25">
      <c r="B1798" s="31"/>
    </row>
    <row r="1799" spans="2:2" x14ac:dyDescent="0.25">
      <c r="B1799" s="31"/>
    </row>
    <row r="1800" spans="2:2" x14ac:dyDescent="0.25">
      <c r="B1800" s="31"/>
    </row>
    <row r="1801" spans="2:2" x14ac:dyDescent="0.25">
      <c r="B1801" s="31"/>
    </row>
    <row r="1802" spans="2:2" x14ac:dyDescent="0.25">
      <c r="B1802" s="31"/>
    </row>
    <row r="1803" spans="2:2" x14ac:dyDescent="0.25">
      <c r="B1803" s="31"/>
    </row>
    <row r="1804" spans="2:2" x14ac:dyDescent="0.25">
      <c r="B1804" s="31"/>
    </row>
    <row r="1805" spans="2:2" x14ac:dyDescent="0.25">
      <c r="B1805" s="31"/>
    </row>
    <row r="1806" spans="2:2" x14ac:dyDescent="0.25">
      <c r="B1806" s="31"/>
    </row>
    <row r="1807" spans="2:2" x14ac:dyDescent="0.25">
      <c r="B1807" s="31"/>
    </row>
    <row r="1808" spans="2:2" x14ac:dyDescent="0.25">
      <c r="B1808" s="31"/>
    </row>
    <row r="1809" spans="2:2" x14ac:dyDescent="0.25">
      <c r="B1809" s="31"/>
    </row>
    <row r="1810" spans="2:2" x14ac:dyDescent="0.25">
      <c r="B1810" s="31"/>
    </row>
    <row r="1811" spans="2:2" x14ac:dyDescent="0.25">
      <c r="B1811" s="31"/>
    </row>
    <row r="1812" spans="2:2" x14ac:dyDescent="0.25">
      <c r="B1812" s="31"/>
    </row>
    <row r="1813" spans="2:2" x14ac:dyDescent="0.25">
      <c r="B1813" s="31"/>
    </row>
    <row r="1814" spans="2:2" x14ac:dyDescent="0.25">
      <c r="B1814" s="31"/>
    </row>
    <row r="1815" spans="2:2" x14ac:dyDescent="0.25">
      <c r="B1815" s="31"/>
    </row>
    <row r="1816" spans="2:2" x14ac:dyDescent="0.25">
      <c r="B1816" s="31"/>
    </row>
    <row r="1817" spans="2:2" x14ac:dyDescent="0.25">
      <c r="B1817" s="31"/>
    </row>
    <row r="1818" spans="2:2" x14ac:dyDescent="0.25">
      <c r="B1818" s="31"/>
    </row>
    <row r="1819" spans="2:2" x14ac:dyDescent="0.25">
      <c r="B1819" s="31"/>
    </row>
    <row r="1820" spans="2:2" x14ac:dyDescent="0.25">
      <c r="B1820" s="31"/>
    </row>
    <row r="1821" spans="2:2" x14ac:dyDescent="0.25">
      <c r="B1821" s="31"/>
    </row>
    <row r="1822" spans="2:2" x14ac:dyDescent="0.25">
      <c r="B1822" s="31"/>
    </row>
    <row r="1823" spans="2:2" x14ac:dyDescent="0.25">
      <c r="B1823" s="31"/>
    </row>
    <row r="1824" spans="2:2" x14ac:dyDescent="0.25">
      <c r="B1824" s="31"/>
    </row>
    <row r="1825" spans="2:2" x14ac:dyDescent="0.25">
      <c r="B1825" s="31"/>
    </row>
    <row r="1826" spans="2:2" x14ac:dyDescent="0.25">
      <c r="B1826" s="31"/>
    </row>
    <row r="1827" spans="2:2" x14ac:dyDescent="0.25">
      <c r="B1827" s="31"/>
    </row>
    <row r="1828" spans="2:2" x14ac:dyDescent="0.25">
      <c r="B1828" s="31"/>
    </row>
    <row r="1829" spans="2:2" x14ac:dyDescent="0.25">
      <c r="B1829" s="31"/>
    </row>
    <row r="1830" spans="2:2" x14ac:dyDescent="0.25">
      <c r="B1830" s="31"/>
    </row>
    <row r="1831" spans="2:2" x14ac:dyDescent="0.25">
      <c r="B1831" s="31"/>
    </row>
    <row r="1832" spans="2:2" x14ac:dyDescent="0.25">
      <c r="B1832" s="31"/>
    </row>
    <row r="1833" spans="2:2" x14ac:dyDescent="0.25">
      <c r="B1833" s="31"/>
    </row>
    <row r="1834" spans="2:2" x14ac:dyDescent="0.25">
      <c r="B1834" s="31"/>
    </row>
    <row r="1835" spans="2:2" x14ac:dyDescent="0.25">
      <c r="B1835" s="31"/>
    </row>
    <row r="1836" spans="2:2" x14ac:dyDescent="0.25">
      <c r="B1836" s="31"/>
    </row>
    <row r="1837" spans="2:2" x14ac:dyDescent="0.25">
      <c r="B1837" s="31"/>
    </row>
    <row r="1838" spans="2:2" x14ac:dyDescent="0.25">
      <c r="B1838" s="31"/>
    </row>
    <row r="1839" spans="2:2" x14ac:dyDescent="0.25">
      <c r="B1839" s="31"/>
    </row>
    <row r="1840" spans="2:2" x14ac:dyDescent="0.25">
      <c r="B1840" s="31"/>
    </row>
    <row r="1841" spans="2:2" x14ac:dyDescent="0.25">
      <c r="B1841" s="31"/>
    </row>
    <row r="1842" spans="2:2" x14ac:dyDescent="0.25">
      <c r="B1842" s="31"/>
    </row>
    <row r="1843" spans="2:2" x14ac:dyDescent="0.25">
      <c r="B1843" s="31"/>
    </row>
    <row r="1844" spans="2:2" x14ac:dyDescent="0.25">
      <c r="B1844" s="31"/>
    </row>
    <row r="1845" spans="2:2" x14ac:dyDescent="0.25">
      <c r="B1845" s="31"/>
    </row>
    <row r="1846" spans="2:2" x14ac:dyDescent="0.25">
      <c r="B1846" s="31"/>
    </row>
    <row r="1847" spans="2:2" x14ac:dyDescent="0.25">
      <c r="B1847" s="31"/>
    </row>
    <row r="1848" spans="2:2" x14ac:dyDescent="0.25">
      <c r="B1848" s="31"/>
    </row>
    <row r="1849" spans="2:2" x14ac:dyDescent="0.25">
      <c r="B1849" s="31"/>
    </row>
    <row r="1850" spans="2:2" x14ac:dyDescent="0.25">
      <c r="B1850" s="31"/>
    </row>
    <row r="1851" spans="2:2" x14ac:dyDescent="0.25">
      <c r="B1851" s="31"/>
    </row>
    <row r="1852" spans="2:2" x14ac:dyDescent="0.25">
      <c r="B1852" s="31"/>
    </row>
    <row r="1853" spans="2:2" x14ac:dyDescent="0.25">
      <c r="B1853" s="31"/>
    </row>
    <row r="1854" spans="2:2" x14ac:dyDescent="0.25">
      <c r="B1854" s="31"/>
    </row>
    <row r="1855" spans="2:2" x14ac:dyDescent="0.25">
      <c r="B1855" s="31"/>
    </row>
    <row r="1856" spans="2:2" x14ac:dyDescent="0.25">
      <c r="B1856" s="31"/>
    </row>
    <row r="1857" spans="2:2" x14ac:dyDescent="0.25">
      <c r="B1857" s="31"/>
    </row>
    <row r="1858" spans="2:2" x14ac:dyDescent="0.25">
      <c r="B1858" s="31"/>
    </row>
    <row r="1859" spans="2:2" x14ac:dyDescent="0.25">
      <c r="B1859" s="31"/>
    </row>
    <row r="1860" spans="2:2" x14ac:dyDescent="0.25">
      <c r="B1860" s="31"/>
    </row>
    <row r="1861" spans="2:2" x14ac:dyDescent="0.25">
      <c r="B1861" s="31"/>
    </row>
    <row r="1862" spans="2:2" x14ac:dyDescent="0.25">
      <c r="B1862" s="31"/>
    </row>
    <row r="1863" spans="2:2" x14ac:dyDescent="0.25">
      <c r="B1863" s="31"/>
    </row>
    <row r="1864" spans="2:2" x14ac:dyDescent="0.25">
      <c r="B1864" s="31"/>
    </row>
    <row r="1865" spans="2:2" x14ac:dyDescent="0.25">
      <c r="B1865" s="31"/>
    </row>
    <row r="1866" spans="2:2" x14ac:dyDescent="0.25">
      <c r="B1866" s="31"/>
    </row>
    <row r="1867" spans="2:2" x14ac:dyDescent="0.25">
      <c r="B1867" s="31"/>
    </row>
    <row r="1868" spans="2:2" x14ac:dyDescent="0.25">
      <c r="B1868" s="31"/>
    </row>
    <row r="1869" spans="2:2" x14ac:dyDescent="0.25">
      <c r="B1869" s="31"/>
    </row>
    <row r="1870" spans="2:2" x14ac:dyDescent="0.25">
      <c r="B1870" s="31"/>
    </row>
    <row r="1871" spans="2:2" x14ac:dyDescent="0.25">
      <c r="B1871" s="31"/>
    </row>
    <row r="1872" spans="2:2" x14ac:dyDescent="0.25">
      <c r="B1872" s="31"/>
    </row>
    <row r="1873" spans="2:2" x14ac:dyDescent="0.25">
      <c r="B1873" s="31"/>
    </row>
    <row r="1874" spans="2:2" x14ac:dyDescent="0.25">
      <c r="B1874" s="31"/>
    </row>
    <row r="1875" spans="2:2" x14ac:dyDescent="0.25">
      <c r="B1875" s="31"/>
    </row>
    <row r="1876" spans="2:2" x14ac:dyDescent="0.25">
      <c r="B1876" s="31"/>
    </row>
    <row r="1877" spans="2:2" x14ac:dyDescent="0.25">
      <c r="B1877" s="31"/>
    </row>
    <row r="1878" spans="2:2" x14ac:dyDescent="0.25">
      <c r="B1878" s="31"/>
    </row>
    <row r="1879" spans="2:2" x14ac:dyDescent="0.25">
      <c r="B1879" s="31"/>
    </row>
    <row r="1880" spans="2:2" x14ac:dyDescent="0.25">
      <c r="B1880" s="31"/>
    </row>
    <row r="1881" spans="2:2" x14ac:dyDescent="0.25">
      <c r="B1881" s="31"/>
    </row>
    <row r="1882" spans="2:2" x14ac:dyDescent="0.25">
      <c r="B1882" s="31"/>
    </row>
    <row r="1883" spans="2:2" x14ac:dyDescent="0.25">
      <c r="B1883" s="31"/>
    </row>
    <row r="1884" spans="2:2" x14ac:dyDescent="0.25">
      <c r="B1884" s="31"/>
    </row>
    <row r="1885" spans="2:2" x14ac:dyDescent="0.25">
      <c r="B1885" s="31"/>
    </row>
    <row r="1886" spans="2:2" x14ac:dyDescent="0.25">
      <c r="B1886" s="31"/>
    </row>
    <row r="1887" spans="2:2" x14ac:dyDescent="0.25">
      <c r="B1887" s="31"/>
    </row>
    <row r="1888" spans="2:2" x14ac:dyDescent="0.25">
      <c r="B1888" s="31"/>
    </row>
    <row r="1889" spans="2:2" x14ac:dyDescent="0.25">
      <c r="B1889" s="31"/>
    </row>
    <row r="1890" spans="2:2" x14ac:dyDescent="0.25">
      <c r="B1890" s="31"/>
    </row>
    <row r="1891" spans="2:2" x14ac:dyDescent="0.25">
      <c r="B1891" s="31"/>
    </row>
    <row r="1892" spans="2:2" x14ac:dyDescent="0.25">
      <c r="B1892" s="31"/>
    </row>
    <row r="1893" spans="2:2" x14ac:dyDescent="0.25">
      <c r="B1893" s="31"/>
    </row>
    <row r="1894" spans="2:2" x14ac:dyDescent="0.25">
      <c r="B1894" s="31"/>
    </row>
    <row r="1895" spans="2:2" x14ac:dyDescent="0.25">
      <c r="B1895" s="31"/>
    </row>
    <row r="1896" spans="2:2" x14ac:dyDescent="0.25">
      <c r="B1896" s="31"/>
    </row>
    <row r="1897" spans="2:2" x14ac:dyDescent="0.25">
      <c r="B1897" s="31"/>
    </row>
    <row r="1898" spans="2:2" x14ac:dyDescent="0.25">
      <c r="B1898" s="31"/>
    </row>
    <row r="1899" spans="2:2" x14ac:dyDescent="0.25">
      <c r="B1899" s="31"/>
    </row>
    <row r="1900" spans="2:2" x14ac:dyDescent="0.25">
      <c r="B1900" s="31"/>
    </row>
    <row r="1901" spans="2:2" x14ac:dyDescent="0.25">
      <c r="B1901" s="31"/>
    </row>
    <row r="1902" spans="2:2" x14ac:dyDescent="0.25">
      <c r="B1902" s="31"/>
    </row>
    <row r="1903" spans="2:2" x14ac:dyDescent="0.25">
      <c r="B1903" s="31"/>
    </row>
    <row r="1904" spans="2:2" x14ac:dyDescent="0.25">
      <c r="B1904" s="31"/>
    </row>
    <row r="1905" spans="2:2" x14ac:dyDescent="0.25">
      <c r="B1905" s="31"/>
    </row>
    <row r="1906" spans="2:2" x14ac:dyDescent="0.25">
      <c r="B1906" s="31"/>
    </row>
    <row r="1907" spans="2:2" x14ac:dyDescent="0.25">
      <c r="B1907" s="31"/>
    </row>
    <row r="1908" spans="2:2" x14ac:dyDescent="0.25">
      <c r="B1908" s="31"/>
    </row>
    <row r="1909" spans="2:2" x14ac:dyDescent="0.25">
      <c r="B1909" s="31"/>
    </row>
    <row r="1910" spans="2:2" x14ac:dyDescent="0.25">
      <c r="B1910" s="31"/>
    </row>
    <row r="1911" spans="2:2" x14ac:dyDescent="0.25">
      <c r="B1911" s="31"/>
    </row>
    <row r="1912" spans="2:2" x14ac:dyDescent="0.25">
      <c r="B1912" s="31"/>
    </row>
    <row r="1913" spans="2:2" x14ac:dyDescent="0.25">
      <c r="B1913" s="31"/>
    </row>
    <row r="1914" spans="2:2" x14ac:dyDescent="0.25">
      <c r="B1914" s="31"/>
    </row>
    <row r="1915" spans="2:2" x14ac:dyDescent="0.25">
      <c r="B1915" s="31"/>
    </row>
    <row r="1916" spans="2:2" x14ac:dyDescent="0.25">
      <c r="B1916" s="31"/>
    </row>
    <row r="1917" spans="2:2" x14ac:dyDescent="0.25">
      <c r="B1917" s="31"/>
    </row>
    <row r="1918" spans="2:2" x14ac:dyDescent="0.25">
      <c r="B1918" s="31"/>
    </row>
    <row r="1919" spans="2:2" x14ac:dyDescent="0.25">
      <c r="B1919" s="31"/>
    </row>
    <row r="1920" spans="2:2" x14ac:dyDescent="0.25">
      <c r="B1920" s="31"/>
    </row>
    <row r="1921" spans="2:2" x14ac:dyDescent="0.25">
      <c r="B1921" s="31"/>
    </row>
    <row r="1922" spans="2:2" x14ac:dyDescent="0.25">
      <c r="B1922" s="31"/>
    </row>
    <row r="1923" spans="2:2" x14ac:dyDescent="0.25">
      <c r="B1923" s="31"/>
    </row>
    <row r="1924" spans="2:2" x14ac:dyDescent="0.25">
      <c r="B1924" s="31"/>
    </row>
    <row r="1925" spans="2:2" x14ac:dyDescent="0.25">
      <c r="B1925" s="31"/>
    </row>
    <row r="1926" spans="2:2" x14ac:dyDescent="0.25">
      <c r="B1926" s="31"/>
    </row>
    <row r="1927" spans="2:2" x14ac:dyDescent="0.25">
      <c r="B1927" s="31"/>
    </row>
    <row r="1928" spans="2:2" x14ac:dyDescent="0.25">
      <c r="B1928" s="31"/>
    </row>
    <row r="1929" spans="2:2" x14ac:dyDescent="0.25">
      <c r="B1929" s="31"/>
    </row>
    <row r="1930" spans="2:2" x14ac:dyDescent="0.25">
      <c r="B1930" s="31"/>
    </row>
    <row r="1931" spans="2:2" x14ac:dyDescent="0.25">
      <c r="B1931" s="31"/>
    </row>
    <row r="1932" spans="2:2" x14ac:dyDescent="0.25">
      <c r="B1932" s="31"/>
    </row>
    <row r="1933" spans="2:2" x14ac:dyDescent="0.25">
      <c r="B1933" s="31"/>
    </row>
    <row r="1934" spans="2:2" x14ac:dyDescent="0.25">
      <c r="B1934" s="31"/>
    </row>
    <row r="1935" spans="2:2" x14ac:dyDescent="0.25">
      <c r="B1935" s="31"/>
    </row>
    <row r="1936" spans="2:2" x14ac:dyDescent="0.25">
      <c r="B1936" s="31"/>
    </row>
    <row r="1937" spans="2:2" x14ac:dyDescent="0.25">
      <c r="B1937" s="31"/>
    </row>
    <row r="1938" spans="2:2" x14ac:dyDescent="0.25">
      <c r="B1938" s="31"/>
    </row>
    <row r="1939" spans="2:2" x14ac:dyDescent="0.25">
      <c r="B1939" s="31"/>
    </row>
    <row r="1940" spans="2:2" x14ac:dyDescent="0.25">
      <c r="B1940" s="31"/>
    </row>
    <row r="1941" spans="2:2" x14ac:dyDescent="0.25">
      <c r="B1941" s="31"/>
    </row>
    <row r="1942" spans="2:2" x14ac:dyDescent="0.25">
      <c r="B1942" s="31"/>
    </row>
    <row r="1943" spans="2:2" x14ac:dyDescent="0.25">
      <c r="B1943" s="31"/>
    </row>
    <row r="1944" spans="2:2" x14ac:dyDescent="0.25">
      <c r="B1944" s="31"/>
    </row>
    <row r="1945" spans="2:2" x14ac:dyDescent="0.25">
      <c r="B1945" s="31"/>
    </row>
    <row r="1946" spans="2:2" x14ac:dyDescent="0.25">
      <c r="B1946" s="31"/>
    </row>
    <row r="1947" spans="2:2" x14ac:dyDescent="0.25">
      <c r="B1947" s="31"/>
    </row>
    <row r="1948" spans="2:2" x14ac:dyDescent="0.25">
      <c r="B1948" s="31"/>
    </row>
    <row r="1949" spans="2:2" x14ac:dyDescent="0.25">
      <c r="B1949" s="31"/>
    </row>
    <row r="1950" spans="2:2" x14ac:dyDescent="0.25">
      <c r="B1950" s="31"/>
    </row>
    <row r="1951" spans="2:2" x14ac:dyDescent="0.25">
      <c r="B1951" s="31"/>
    </row>
    <row r="1952" spans="2:2" x14ac:dyDescent="0.25">
      <c r="B1952" s="31"/>
    </row>
    <row r="1953" spans="2:2" x14ac:dyDescent="0.25">
      <c r="B1953" s="31"/>
    </row>
    <row r="1954" spans="2:2" x14ac:dyDescent="0.25">
      <c r="B1954" s="31"/>
    </row>
    <row r="1955" spans="2:2" x14ac:dyDescent="0.25">
      <c r="B1955" s="31"/>
    </row>
    <row r="1956" spans="2:2" x14ac:dyDescent="0.25">
      <c r="B1956" s="31"/>
    </row>
    <row r="1957" spans="2:2" x14ac:dyDescent="0.25">
      <c r="B1957" s="31"/>
    </row>
    <row r="1958" spans="2:2" x14ac:dyDescent="0.25">
      <c r="B1958" s="31"/>
    </row>
    <row r="1959" spans="2:2" x14ac:dyDescent="0.25">
      <c r="B1959" s="31"/>
    </row>
    <row r="1960" spans="2:2" x14ac:dyDescent="0.25">
      <c r="B1960" s="31"/>
    </row>
    <row r="1961" spans="2:2" x14ac:dyDescent="0.25">
      <c r="B1961" s="31"/>
    </row>
    <row r="1962" spans="2:2" x14ac:dyDescent="0.25">
      <c r="B1962" s="31"/>
    </row>
    <row r="1963" spans="2:2" x14ac:dyDescent="0.25">
      <c r="B1963" s="31"/>
    </row>
    <row r="1964" spans="2:2" x14ac:dyDescent="0.25">
      <c r="B1964" s="31"/>
    </row>
    <row r="1965" spans="2:2" x14ac:dyDescent="0.25">
      <c r="B1965" s="31"/>
    </row>
    <row r="1966" spans="2:2" x14ac:dyDescent="0.25">
      <c r="B1966" s="31"/>
    </row>
    <row r="1967" spans="2:2" x14ac:dyDescent="0.25">
      <c r="B1967" s="31"/>
    </row>
    <row r="1968" spans="2:2" x14ac:dyDescent="0.25">
      <c r="B1968" s="31"/>
    </row>
    <row r="1969" spans="2:2" x14ac:dyDescent="0.25">
      <c r="B1969" s="31"/>
    </row>
    <row r="1970" spans="2:2" x14ac:dyDescent="0.25">
      <c r="B1970" s="31"/>
    </row>
    <row r="1971" spans="2:2" x14ac:dyDescent="0.25">
      <c r="B1971" s="31"/>
    </row>
    <row r="1972" spans="2:2" x14ac:dyDescent="0.25">
      <c r="B1972" s="31"/>
    </row>
    <row r="1973" spans="2:2" x14ac:dyDescent="0.25">
      <c r="B1973" s="31"/>
    </row>
    <row r="1974" spans="2:2" x14ac:dyDescent="0.25">
      <c r="B1974" s="31"/>
    </row>
    <row r="1975" spans="2:2" x14ac:dyDescent="0.25">
      <c r="B1975" s="31"/>
    </row>
    <row r="1976" spans="2:2" x14ac:dyDescent="0.25">
      <c r="B1976" s="31"/>
    </row>
    <row r="1977" spans="2:2" x14ac:dyDescent="0.25">
      <c r="B1977" s="31"/>
    </row>
    <row r="1978" spans="2:2" x14ac:dyDescent="0.25">
      <c r="B1978" s="31"/>
    </row>
    <row r="1979" spans="2:2" x14ac:dyDescent="0.25">
      <c r="B1979" s="31"/>
    </row>
    <row r="1980" spans="2:2" x14ac:dyDescent="0.25">
      <c r="B1980" s="31"/>
    </row>
    <row r="1981" spans="2:2" x14ac:dyDescent="0.25">
      <c r="B1981" s="31"/>
    </row>
    <row r="1982" spans="2:2" x14ac:dyDescent="0.25">
      <c r="B1982" s="31"/>
    </row>
    <row r="1983" spans="2:2" x14ac:dyDescent="0.25">
      <c r="B1983" s="31"/>
    </row>
    <row r="1984" spans="2:2" x14ac:dyDescent="0.25">
      <c r="B1984" s="31"/>
    </row>
    <row r="1985" spans="2:2" x14ac:dyDescent="0.25">
      <c r="B1985" s="31"/>
    </row>
    <row r="1986" spans="2:2" x14ac:dyDescent="0.25">
      <c r="B1986" s="31"/>
    </row>
    <row r="1987" spans="2:2" x14ac:dyDescent="0.25">
      <c r="B1987" s="31"/>
    </row>
    <row r="1988" spans="2:2" x14ac:dyDescent="0.25">
      <c r="B1988" s="31"/>
    </row>
    <row r="1989" spans="2:2" x14ac:dyDescent="0.25">
      <c r="B1989" s="31"/>
    </row>
    <row r="1990" spans="2:2" x14ac:dyDescent="0.25">
      <c r="B1990" s="31"/>
    </row>
    <row r="1991" spans="2:2" x14ac:dyDescent="0.25">
      <c r="B1991" s="31"/>
    </row>
    <row r="1992" spans="2:2" x14ac:dyDescent="0.25">
      <c r="B1992" s="31"/>
    </row>
    <row r="1993" spans="2:2" x14ac:dyDescent="0.25">
      <c r="B1993" s="31"/>
    </row>
    <row r="1994" spans="2:2" x14ac:dyDescent="0.25">
      <c r="B1994" s="31"/>
    </row>
    <row r="1995" spans="2:2" x14ac:dyDescent="0.25">
      <c r="B1995" s="31"/>
    </row>
    <row r="1996" spans="2:2" x14ac:dyDescent="0.25">
      <c r="B1996" s="31"/>
    </row>
    <row r="1997" spans="2:2" x14ac:dyDescent="0.25">
      <c r="B1997" s="31"/>
    </row>
    <row r="1998" spans="2:2" x14ac:dyDescent="0.25">
      <c r="B1998" s="31"/>
    </row>
    <row r="1999" spans="2:2" x14ac:dyDescent="0.25">
      <c r="B1999" s="31"/>
    </row>
    <row r="2000" spans="2:2" x14ac:dyDescent="0.25">
      <c r="B2000" s="31"/>
    </row>
    <row r="2001" spans="2:2" x14ac:dyDescent="0.25">
      <c r="B2001" s="31"/>
    </row>
    <row r="2002" spans="2:2" x14ac:dyDescent="0.25">
      <c r="B2002" s="31"/>
    </row>
    <row r="2003" spans="2:2" x14ac:dyDescent="0.25">
      <c r="B2003" s="31"/>
    </row>
    <row r="2004" spans="2:2" x14ac:dyDescent="0.25">
      <c r="B2004" s="31"/>
    </row>
    <row r="2005" spans="2:2" x14ac:dyDescent="0.25">
      <c r="B2005" s="31"/>
    </row>
    <row r="2006" spans="2:2" x14ac:dyDescent="0.25">
      <c r="B2006" s="31"/>
    </row>
    <row r="2007" spans="2:2" x14ac:dyDescent="0.25">
      <c r="B2007" s="31"/>
    </row>
    <row r="2008" spans="2:2" x14ac:dyDescent="0.25">
      <c r="B2008" s="31"/>
    </row>
    <row r="2009" spans="2:2" x14ac:dyDescent="0.25">
      <c r="B2009" s="31"/>
    </row>
    <row r="2010" spans="2:2" x14ac:dyDescent="0.25">
      <c r="B2010" s="31"/>
    </row>
    <row r="2011" spans="2:2" x14ac:dyDescent="0.25">
      <c r="B2011" s="31"/>
    </row>
    <row r="2012" spans="2:2" x14ac:dyDescent="0.25">
      <c r="B2012" s="31"/>
    </row>
    <row r="2013" spans="2:2" x14ac:dyDescent="0.25">
      <c r="B2013" s="31"/>
    </row>
    <row r="2014" spans="2:2" x14ac:dyDescent="0.25">
      <c r="B2014" s="31"/>
    </row>
    <row r="2015" spans="2:2" x14ac:dyDescent="0.25">
      <c r="B2015" s="31"/>
    </row>
    <row r="2016" spans="2:2" x14ac:dyDescent="0.25">
      <c r="B2016" s="31"/>
    </row>
    <row r="2017" spans="2:2" x14ac:dyDescent="0.25">
      <c r="B2017" s="31"/>
    </row>
    <row r="2018" spans="2:2" x14ac:dyDescent="0.25">
      <c r="B2018" s="31"/>
    </row>
    <row r="2019" spans="2:2" x14ac:dyDescent="0.25">
      <c r="B2019" s="31"/>
    </row>
    <row r="2020" spans="2:2" x14ac:dyDescent="0.25">
      <c r="B2020" s="31"/>
    </row>
    <row r="2021" spans="2:2" x14ac:dyDescent="0.25">
      <c r="B2021" s="31"/>
    </row>
    <row r="2022" spans="2:2" x14ac:dyDescent="0.25">
      <c r="B2022" s="31"/>
    </row>
    <row r="2023" spans="2:2" x14ac:dyDescent="0.25">
      <c r="B2023" s="31"/>
    </row>
    <row r="2024" spans="2:2" x14ac:dyDescent="0.25">
      <c r="B2024" s="31"/>
    </row>
    <row r="2025" spans="2:2" x14ac:dyDescent="0.25">
      <c r="B2025" s="31"/>
    </row>
    <row r="2026" spans="2:2" x14ac:dyDescent="0.25">
      <c r="B2026" s="31"/>
    </row>
    <row r="2027" spans="2:2" x14ac:dyDescent="0.25">
      <c r="B2027" s="31"/>
    </row>
    <row r="2028" spans="2:2" x14ac:dyDescent="0.25">
      <c r="B2028" s="31"/>
    </row>
    <row r="2029" spans="2:2" x14ac:dyDescent="0.25">
      <c r="B2029" s="31"/>
    </row>
    <row r="2030" spans="2:2" x14ac:dyDescent="0.25">
      <c r="B2030" s="31"/>
    </row>
    <row r="2031" spans="2:2" x14ac:dyDescent="0.25">
      <c r="B2031" s="31"/>
    </row>
    <row r="2032" spans="2:2" x14ac:dyDescent="0.25">
      <c r="B2032" s="31"/>
    </row>
    <row r="2033" spans="2:2" x14ac:dyDescent="0.25">
      <c r="B2033" s="31"/>
    </row>
    <row r="2034" spans="2:2" x14ac:dyDescent="0.25">
      <c r="B2034" s="31"/>
    </row>
    <row r="2035" spans="2:2" x14ac:dyDescent="0.25">
      <c r="B2035" s="31"/>
    </row>
    <row r="2036" spans="2:2" x14ac:dyDescent="0.25">
      <c r="B2036" s="31"/>
    </row>
    <row r="2037" spans="2:2" x14ac:dyDescent="0.25">
      <c r="B2037" s="31"/>
    </row>
    <row r="2038" spans="2:2" x14ac:dyDescent="0.25">
      <c r="B2038" s="31"/>
    </row>
    <row r="2039" spans="2:2" x14ac:dyDescent="0.25">
      <c r="B2039" s="31"/>
    </row>
    <row r="2040" spans="2:2" x14ac:dyDescent="0.25">
      <c r="B2040" s="31"/>
    </row>
    <row r="2041" spans="2:2" x14ac:dyDescent="0.25">
      <c r="B2041" s="31"/>
    </row>
    <row r="2042" spans="2:2" x14ac:dyDescent="0.25">
      <c r="B2042" s="31"/>
    </row>
    <row r="2043" spans="2:2" x14ac:dyDescent="0.25">
      <c r="B2043" s="31"/>
    </row>
    <row r="2044" spans="2:2" x14ac:dyDescent="0.25">
      <c r="B2044" s="31"/>
    </row>
    <row r="2045" spans="2:2" x14ac:dyDescent="0.25">
      <c r="B2045" s="31"/>
    </row>
    <row r="2046" spans="2:2" x14ac:dyDescent="0.25">
      <c r="B2046" s="31"/>
    </row>
    <row r="2047" spans="2:2" x14ac:dyDescent="0.25">
      <c r="B2047" s="31"/>
    </row>
    <row r="2048" spans="2:2" x14ac:dyDescent="0.25">
      <c r="B2048" s="31"/>
    </row>
    <row r="2049" spans="2:2" x14ac:dyDescent="0.25">
      <c r="B2049" s="31"/>
    </row>
    <row r="2050" spans="2:2" x14ac:dyDescent="0.25">
      <c r="B2050" s="31"/>
    </row>
    <row r="2051" spans="2:2" x14ac:dyDescent="0.25">
      <c r="B2051" s="31"/>
    </row>
    <row r="2052" spans="2:2" x14ac:dyDescent="0.25">
      <c r="B2052" s="31"/>
    </row>
    <row r="2053" spans="2:2" x14ac:dyDescent="0.25">
      <c r="B2053" s="31"/>
    </row>
    <row r="2054" spans="2:2" x14ac:dyDescent="0.25">
      <c r="B2054" s="31"/>
    </row>
    <row r="2055" spans="2:2" x14ac:dyDescent="0.25">
      <c r="B2055" s="31"/>
    </row>
    <row r="2056" spans="2:2" x14ac:dyDescent="0.25">
      <c r="B2056" s="31"/>
    </row>
    <row r="2057" spans="2:2" x14ac:dyDescent="0.25">
      <c r="B2057" s="31"/>
    </row>
    <row r="2058" spans="2:2" x14ac:dyDescent="0.25">
      <c r="B2058" s="31"/>
    </row>
    <row r="2059" spans="2:2" x14ac:dyDescent="0.25">
      <c r="B2059" s="31"/>
    </row>
    <row r="2060" spans="2:2" x14ac:dyDescent="0.25">
      <c r="B2060" s="31"/>
    </row>
    <row r="2061" spans="2:2" x14ac:dyDescent="0.25">
      <c r="B2061" s="31"/>
    </row>
    <row r="2062" spans="2:2" x14ac:dyDescent="0.25">
      <c r="B2062" s="31"/>
    </row>
    <row r="2063" spans="2:2" x14ac:dyDescent="0.25">
      <c r="B2063" s="31"/>
    </row>
    <row r="2064" spans="2:2" x14ac:dyDescent="0.25">
      <c r="B2064" s="31"/>
    </row>
    <row r="2065" spans="2:2" x14ac:dyDescent="0.25">
      <c r="B2065" s="31"/>
    </row>
    <row r="2066" spans="2:2" x14ac:dyDescent="0.25">
      <c r="B2066" s="31"/>
    </row>
    <row r="2067" spans="2:2" x14ac:dyDescent="0.25">
      <c r="B2067" s="31"/>
    </row>
    <row r="2068" spans="2:2" x14ac:dyDescent="0.25">
      <c r="B2068" s="31"/>
    </row>
    <row r="2069" spans="2:2" x14ac:dyDescent="0.25">
      <c r="B2069" s="31"/>
    </row>
    <row r="2070" spans="2:2" x14ac:dyDescent="0.25">
      <c r="B2070" s="31"/>
    </row>
    <row r="2071" spans="2:2" x14ac:dyDescent="0.25">
      <c r="B2071" s="31"/>
    </row>
    <row r="2072" spans="2:2" x14ac:dyDescent="0.25">
      <c r="B2072" s="31"/>
    </row>
    <row r="2073" spans="2:2" x14ac:dyDescent="0.25">
      <c r="B2073" s="31"/>
    </row>
    <row r="2074" spans="2:2" x14ac:dyDescent="0.25">
      <c r="B2074" s="31"/>
    </row>
    <row r="2075" spans="2:2" x14ac:dyDescent="0.25">
      <c r="B2075" s="31"/>
    </row>
    <row r="2076" spans="2:2" x14ac:dyDescent="0.25">
      <c r="B2076" s="31"/>
    </row>
    <row r="2077" spans="2:2" x14ac:dyDescent="0.25">
      <c r="B2077" s="31"/>
    </row>
    <row r="2078" spans="2:2" x14ac:dyDescent="0.25">
      <c r="B2078" s="31"/>
    </row>
    <row r="2079" spans="2:2" x14ac:dyDescent="0.25">
      <c r="B2079" s="31"/>
    </row>
    <row r="2080" spans="2:2" x14ac:dyDescent="0.25">
      <c r="B2080" s="31"/>
    </row>
    <row r="2081" spans="2:2" x14ac:dyDescent="0.25">
      <c r="B2081" s="31"/>
    </row>
    <row r="2082" spans="2:2" x14ac:dyDescent="0.25">
      <c r="B2082" s="31"/>
    </row>
    <row r="2083" spans="2:2" x14ac:dyDescent="0.25">
      <c r="B2083" s="31"/>
    </row>
    <row r="2084" spans="2:2" x14ac:dyDescent="0.25">
      <c r="B2084" s="31"/>
    </row>
    <row r="2085" spans="2:2" x14ac:dyDescent="0.25">
      <c r="B2085" s="31"/>
    </row>
    <row r="2086" spans="2:2" x14ac:dyDescent="0.25">
      <c r="B2086" s="31"/>
    </row>
    <row r="2087" spans="2:2" x14ac:dyDescent="0.25">
      <c r="B2087" s="31"/>
    </row>
    <row r="2088" spans="2:2" x14ac:dyDescent="0.25">
      <c r="B2088" s="31"/>
    </row>
    <row r="2089" spans="2:2" x14ac:dyDescent="0.25">
      <c r="B2089" s="31"/>
    </row>
    <row r="2090" spans="2:2" x14ac:dyDescent="0.25">
      <c r="B2090" s="31"/>
    </row>
    <row r="2091" spans="2:2" x14ac:dyDescent="0.25">
      <c r="B2091" s="31"/>
    </row>
    <row r="2092" spans="2:2" x14ac:dyDescent="0.25">
      <c r="B2092" s="31"/>
    </row>
    <row r="2093" spans="2:2" x14ac:dyDescent="0.25">
      <c r="B2093" s="31"/>
    </row>
    <row r="2094" spans="2:2" x14ac:dyDescent="0.25">
      <c r="B2094" s="31"/>
    </row>
    <row r="2095" spans="2:2" x14ac:dyDescent="0.25">
      <c r="B2095" s="31"/>
    </row>
    <row r="2096" spans="2:2" x14ac:dyDescent="0.25">
      <c r="B2096" s="31"/>
    </row>
    <row r="2097" spans="2:2" x14ac:dyDescent="0.25">
      <c r="B2097" s="31"/>
    </row>
    <row r="2098" spans="2:2" x14ac:dyDescent="0.25">
      <c r="B2098" s="31"/>
    </row>
    <row r="2099" spans="2:2" x14ac:dyDescent="0.25">
      <c r="B2099" s="31"/>
    </row>
    <row r="2100" spans="2:2" x14ac:dyDescent="0.25">
      <c r="B2100" s="31"/>
    </row>
    <row r="2101" spans="2:2" x14ac:dyDescent="0.25">
      <c r="B2101" s="31"/>
    </row>
    <row r="2102" spans="2:2" x14ac:dyDescent="0.25">
      <c r="B2102" s="31"/>
    </row>
    <row r="2103" spans="2:2" x14ac:dyDescent="0.25">
      <c r="B2103" s="31"/>
    </row>
    <row r="2104" spans="2:2" x14ac:dyDescent="0.25">
      <c r="B2104" s="31"/>
    </row>
    <row r="2105" spans="2:2" x14ac:dyDescent="0.25">
      <c r="B2105" s="31"/>
    </row>
    <row r="2106" spans="2:2" x14ac:dyDescent="0.25">
      <c r="B2106" s="31"/>
    </row>
    <row r="2107" spans="2:2" x14ac:dyDescent="0.25">
      <c r="B2107" s="31"/>
    </row>
    <row r="2108" spans="2:2" x14ac:dyDescent="0.25">
      <c r="B2108" s="31"/>
    </row>
    <row r="2109" spans="2:2" x14ac:dyDescent="0.25">
      <c r="B2109" s="31"/>
    </row>
    <row r="2110" spans="2:2" x14ac:dyDescent="0.25">
      <c r="B2110" s="31"/>
    </row>
    <row r="2111" spans="2:2" x14ac:dyDescent="0.25">
      <c r="B2111" s="31"/>
    </row>
    <row r="2112" spans="2:2" x14ac:dyDescent="0.25">
      <c r="B2112" s="31"/>
    </row>
    <row r="2113" spans="2:2" x14ac:dyDescent="0.25">
      <c r="B2113" s="31"/>
    </row>
    <row r="2114" spans="2:2" x14ac:dyDescent="0.25">
      <c r="B2114" s="31"/>
    </row>
    <row r="2115" spans="2:2" x14ac:dyDescent="0.25">
      <c r="B2115" s="31"/>
    </row>
    <row r="2116" spans="2:2" x14ac:dyDescent="0.25">
      <c r="B2116" s="31"/>
    </row>
    <row r="2117" spans="2:2" x14ac:dyDescent="0.25">
      <c r="B2117" s="31"/>
    </row>
    <row r="2118" spans="2:2" x14ac:dyDescent="0.25">
      <c r="B2118" s="31"/>
    </row>
    <row r="2119" spans="2:2" x14ac:dyDescent="0.25">
      <c r="B2119" s="31"/>
    </row>
    <row r="2120" spans="2:2" x14ac:dyDescent="0.25">
      <c r="B2120" s="31"/>
    </row>
    <row r="2121" spans="2:2" x14ac:dyDescent="0.25">
      <c r="B2121" s="31"/>
    </row>
    <row r="2122" spans="2:2" x14ac:dyDescent="0.25">
      <c r="B2122" s="31"/>
    </row>
    <row r="2123" spans="2:2" x14ac:dyDescent="0.25">
      <c r="B2123" s="31"/>
    </row>
    <row r="2124" spans="2:2" x14ac:dyDescent="0.25">
      <c r="B2124" s="31"/>
    </row>
    <row r="2125" spans="2:2" x14ac:dyDescent="0.25">
      <c r="B2125" s="31"/>
    </row>
    <row r="2126" spans="2:2" x14ac:dyDescent="0.25">
      <c r="B2126" s="31"/>
    </row>
    <row r="2127" spans="2:2" x14ac:dyDescent="0.25">
      <c r="B2127" s="31"/>
    </row>
    <row r="2128" spans="2:2" x14ac:dyDescent="0.25">
      <c r="B2128" s="31"/>
    </row>
    <row r="2129" spans="2:2" x14ac:dyDescent="0.25">
      <c r="B2129" s="31"/>
    </row>
    <row r="2130" spans="2:2" x14ac:dyDescent="0.25">
      <c r="B2130" s="31"/>
    </row>
    <row r="2131" spans="2:2" x14ac:dyDescent="0.25">
      <c r="B2131" s="31"/>
    </row>
    <row r="2132" spans="2:2" x14ac:dyDescent="0.25">
      <c r="B2132" s="31"/>
    </row>
    <row r="2133" spans="2:2" x14ac:dyDescent="0.25">
      <c r="B2133" s="31"/>
    </row>
    <row r="2134" spans="2:2" x14ac:dyDescent="0.25">
      <c r="B2134" s="31"/>
    </row>
    <row r="2135" spans="2:2" x14ac:dyDescent="0.25">
      <c r="B2135" s="31"/>
    </row>
    <row r="2136" spans="2:2" x14ac:dyDescent="0.25">
      <c r="B2136" s="31"/>
    </row>
    <row r="2137" spans="2:2" x14ac:dyDescent="0.25">
      <c r="B2137" s="31"/>
    </row>
    <row r="2138" spans="2:2" x14ac:dyDescent="0.25">
      <c r="B2138" s="31"/>
    </row>
    <row r="2139" spans="2:2" x14ac:dyDescent="0.25">
      <c r="B2139" s="31"/>
    </row>
    <row r="2140" spans="2:2" x14ac:dyDescent="0.25">
      <c r="B2140" s="31"/>
    </row>
    <row r="2141" spans="2:2" x14ac:dyDescent="0.25">
      <c r="B2141" s="31"/>
    </row>
    <row r="2142" spans="2:2" x14ac:dyDescent="0.25">
      <c r="B2142" s="31"/>
    </row>
    <row r="2143" spans="2:2" x14ac:dyDescent="0.25">
      <c r="B2143" s="31"/>
    </row>
    <row r="2144" spans="2:2" x14ac:dyDescent="0.25">
      <c r="B2144" s="31"/>
    </row>
    <row r="2145" spans="2:2" x14ac:dyDescent="0.25">
      <c r="B2145" s="31"/>
    </row>
    <row r="2146" spans="2:2" x14ac:dyDescent="0.25">
      <c r="B2146" s="31"/>
    </row>
    <row r="2147" spans="2:2" x14ac:dyDescent="0.25">
      <c r="B2147" s="31"/>
    </row>
    <row r="2148" spans="2:2" x14ac:dyDescent="0.25">
      <c r="B2148" s="31"/>
    </row>
    <row r="2149" spans="2:2" x14ac:dyDescent="0.25">
      <c r="B2149" s="31"/>
    </row>
    <row r="2150" spans="2:2" x14ac:dyDescent="0.25">
      <c r="B2150" s="31"/>
    </row>
    <row r="2151" spans="2:2" x14ac:dyDescent="0.25">
      <c r="B2151" s="31"/>
    </row>
    <row r="2152" spans="2:2" x14ac:dyDescent="0.25">
      <c r="B2152" s="31"/>
    </row>
    <row r="2153" spans="2:2" x14ac:dyDescent="0.25">
      <c r="B2153" s="31"/>
    </row>
    <row r="2154" spans="2:2" x14ac:dyDescent="0.25">
      <c r="B2154" s="31"/>
    </row>
    <row r="2155" spans="2:2" x14ac:dyDescent="0.25">
      <c r="B2155" s="31"/>
    </row>
    <row r="2156" spans="2:2" x14ac:dyDescent="0.25">
      <c r="B2156" s="31"/>
    </row>
    <row r="2157" spans="2:2" x14ac:dyDescent="0.25">
      <c r="B2157" s="31"/>
    </row>
    <row r="2158" spans="2:2" x14ac:dyDescent="0.25">
      <c r="B2158" s="31"/>
    </row>
    <row r="2159" spans="2:2" x14ac:dyDescent="0.25">
      <c r="B2159" s="31"/>
    </row>
    <row r="2160" spans="2:2" x14ac:dyDescent="0.25">
      <c r="B2160" s="31"/>
    </row>
    <row r="2161" spans="2:2" x14ac:dyDescent="0.25">
      <c r="B2161" s="31"/>
    </row>
    <row r="2162" spans="2:2" x14ac:dyDescent="0.25">
      <c r="B2162" s="31"/>
    </row>
    <row r="2163" spans="2:2" x14ac:dyDescent="0.25">
      <c r="B2163" s="31"/>
    </row>
    <row r="2164" spans="2:2" x14ac:dyDescent="0.25">
      <c r="B2164" s="31"/>
    </row>
    <row r="2165" spans="2:2" x14ac:dyDescent="0.25">
      <c r="B2165" s="31"/>
    </row>
    <row r="2166" spans="2:2" x14ac:dyDescent="0.25">
      <c r="B2166" s="31"/>
    </row>
    <row r="2167" spans="2:2" x14ac:dyDescent="0.25">
      <c r="B2167" s="31"/>
    </row>
    <row r="2168" spans="2:2" x14ac:dyDescent="0.25">
      <c r="B2168" s="31"/>
    </row>
    <row r="2169" spans="2:2" x14ac:dyDescent="0.25">
      <c r="B2169" s="31"/>
    </row>
    <row r="2170" spans="2:2" x14ac:dyDescent="0.25">
      <c r="B2170" s="31"/>
    </row>
    <row r="2171" spans="2:2" x14ac:dyDescent="0.25">
      <c r="B2171" s="31"/>
    </row>
    <row r="2172" spans="2:2" x14ac:dyDescent="0.25">
      <c r="B2172" s="31"/>
    </row>
    <row r="2173" spans="2:2" x14ac:dyDescent="0.25">
      <c r="B2173" s="31"/>
    </row>
    <row r="2174" spans="2:2" x14ac:dyDescent="0.25">
      <c r="B2174" s="31"/>
    </row>
    <row r="2175" spans="2:2" x14ac:dyDescent="0.25">
      <c r="B2175" s="31"/>
    </row>
    <row r="2176" spans="2:2" x14ac:dyDescent="0.25">
      <c r="B2176" s="31"/>
    </row>
    <row r="2177" spans="2:2" x14ac:dyDescent="0.25">
      <c r="B2177" s="31"/>
    </row>
    <row r="2178" spans="2:2" x14ac:dyDescent="0.25">
      <c r="B2178" s="31"/>
    </row>
    <row r="2179" spans="2:2" x14ac:dyDescent="0.25">
      <c r="B2179" s="31"/>
    </row>
    <row r="2180" spans="2:2" x14ac:dyDescent="0.25">
      <c r="B2180" s="31"/>
    </row>
    <row r="2181" spans="2:2" x14ac:dyDescent="0.25">
      <c r="B2181" s="31"/>
    </row>
    <row r="2182" spans="2:2" x14ac:dyDescent="0.25">
      <c r="B2182" s="31"/>
    </row>
    <row r="2183" spans="2:2" x14ac:dyDescent="0.25">
      <c r="B2183" s="31"/>
    </row>
    <row r="2184" spans="2:2" x14ac:dyDescent="0.25">
      <c r="B2184" s="31"/>
    </row>
    <row r="2185" spans="2:2" x14ac:dyDescent="0.25">
      <c r="B2185" s="31"/>
    </row>
    <row r="2186" spans="2:2" x14ac:dyDescent="0.25">
      <c r="B2186" s="31"/>
    </row>
    <row r="2187" spans="2:2" x14ac:dyDescent="0.25">
      <c r="B2187" s="31"/>
    </row>
    <row r="2188" spans="2:2" x14ac:dyDescent="0.25">
      <c r="B2188" s="31"/>
    </row>
    <row r="2189" spans="2:2" x14ac:dyDescent="0.25">
      <c r="B2189" s="31"/>
    </row>
    <row r="2190" spans="2:2" x14ac:dyDescent="0.25">
      <c r="B2190" s="31"/>
    </row>
    <row r="2191" spans="2:2" x14ac:dyDescent="0.25">
      <c r="B2191" s="31"/>
    </row>
    <row r="2192" spans="2:2" x14ac:dyDescent="0.25">
      <c r="B2192" s="31"/>
    </row>
    <row r="2193" spans="2:2" x14ac:dyDescent="0.25">
      <c r="B2193" s="31"/>
    </row>
    <row r="2194" spans="2:2" x14ac:dyDescent="0.25">
      <c r="B2194" s="31"/>
    </row>
    <row r="2195" spans="2:2" x14ac:dyDescent="0.25">
      <c r="B2195" s="31"/>
    </row>
    <row r="2196" spans="2:2" x14ac:dyDescent="0.25">
      <c r="B2196" s="31"/>
    </row>
    <row r="2197" spans="2:2" x14ac:dyDescent="0.25">
      <c r="B2197" s="31"/>
    </row>
    <row r="2198" spans="2:2" x14ac:dyDescent="0.25">
      <c r="B2198" s="31"/>
    </row>
    <row r="2199" spans="2:2" x14ac:dyDescent="0.25">
      <c r="B2199" s="31"/>
    </row>
    <row r="2200" spans="2:2" x14ac:dyDescent="0.25">
      <c r="B2200" s="31"/>
    </row>
    <row r="2201" spans="2:2" x14ac:dyDescent="0.25">
      <c r="B2201" s="31"/>
    </row>
    <row r="2202" spans="2:2" x14ac:dyDescent="0.25">
      <c r="B2202" s="31"/>
    </row>
    <row r="2203" spans="2:2" x14ac:dyDescent="0.25">
      <c r="B2203" s="31"/>
    </row>
    <row r="2204" spans="2:2" x14ac:dyDescent="0.25">
      <c r="B2204" s="31"/>
    </row>
    <row r="2205" spans="2:2" x14ac:dyDescent="0.25">
      <c r="B2205" s="31"/>
    </row>
    <row r="2206" spans="2:2" x14ac:dyDescent="0.25">
      <c r="B2206" s="31"/>
    </row>
    <row r="2207" spans="2:2" x14ac:dyDescent="0.25">
      <c r="B2207" s="31"/>
    </row>
    <row r="2208" spans="2:2" x14ac:dyDescent="0.25">
      <c r="B2208" s="31"/>
    </row>
    <row r="2209" spans="2:2" x14ac:dyDescent="0.25">
      <c r="B2209" s="31"/>
    </row>
    <row r="2210" spans="2:2" x14ac:dyDescent="0.25">
      <c r="B2210" s="31"/>
    </row>
    <row r="2211" spans="2:2" x14ac:dyDescent="0.25">
      <c r="B2211" s="31"/>
    </row>
    <row r="2212" spans="2:2" x14ac:dyDescent="0.25">
      <c r="B2212" s="31"/>
    </row>
    <row r="2213" spans="2:2" x14ac:dyDescent="0.25">
      <c r="B2213" s="31"/>
    </row>
    <row r="2214" spans="2:2" x14ac:dyDescent="0.25">
      <c r="B2214" s="31"/>
    </row>
    <row r="2215" spans="2:2" x14ac:dyDescent="0.25">
      <c r="B2215" s="31"/>
    </row>
    <row r="2216" spans="2:2" x14ac:dyDescent="0.25">
      <c r="B2216" s="31"/>
    </row>
    <row r="2217" spans="2:2" x14ac:dyDescent="0.25">
      <c r="B2217" s="31"/>
    </row>
    <row r="2218" spans="2:2" x14ac:dyDescent="0.25">
      <c r="B2218" s="31"/>
    </row>
    <row r="2219" spans="2:2" x14ac:dyDescent="0.25">
      <c r="B2219" s="31"/>
    </row>
    <row r="2220" spans="2:2" x14ac:dyDescent="0.25">
      <c r="B2220" s="31"/>
    </row>
    <row r="2221" spans="2:2" x14ac:dyDescent="0.25">
      <c r="B2221" s="31"/>
    </row>
    <row r="2222" spans="2:2" x14ac:dyDescent="0.25">
      <c r="B2222" s="31"/>
    </row>
    <row r="2223" spans="2:2" x14ac:dyDescent="0.25">
      <c r="B2223" s="31"/>
    </row>
    <row r="2224" spans="2:2" x14ac:dyDescent="0.25">
      <c r="B2224" s="31"/>
    </row>
    <row r="2225" spans="2:2" x14ac:dyDescent="0.25">
      <c r="B2225" s="31"/>
    </row>
    <row r="2226" spans="2:2" x14ac:dyDescent="0.25">
      <c r="B2226" s="31"/>
    </row>
    <row r="2227" spans="2:2" x14ac:dyDescent="0.25">
      <c r="B2227" s="31"/>
    </row>
    <row r="2228" spans="2:2" x14ac:dyDescent="0.25">
      <c r="B2228" s="31"/>
    </row>
    <row r="2229" spans="2:2" x14ac:dyDescent="0.25">
      <c r="B2229" s="31"/>
    </row>
    <row r="2230" spans="2:2" x14ac:dyDescent="0.25">
      <c r="B2230" s="31"/>
    </row>
    <row r="2231" spans="2:2" x14ac:dyDescent="0.25">
      <c r="B2231" s="31"/>
    </row>
    <row r="2232" spans="2:2" x14ac:dyDescent="0.25">
      <c r="B2232" s="31"/>
    </row>
    <row r="2233" spans="2:2" x14ac:dyDescent="0.25">
      <c r="B2233" s="31"/>
    </row>
    <row r="2234" spans="2:2" x14ac:dyDescent="0.25">
      <c r="B2234" s="31"/>
    </row>
    <row r="2235" spans="2:2" x14ac:dyDescent="0.25">
      <c r="B2235" s="31"/>
    </row>
    <row r="2236" spans="2:2" x14ac:dyDescent="0.25">
      <c r="B2236" s="31"/>
    </row>
    <row r="2237" spans="2:2" x14ac:dyDescent="0.25">
      <c r="B2237" s="31"/>
    </row>
    <row r="2238" spans="2:2" x14ac:dyDescent="0.25">
      <c r="B2238" s="31"/>
    </row>
    <row r="2239" spans="2:2" x14ac:dyDescent="0.25">
      <c r="B2239" s="31"/>
    </row>
    <row r="2240" spans="2:2" x14ac:dyDescent="0.25">
      <c r="B2240" s="31"/>
    </row>
    <row r="2241" spans="2:2" x14ac:dyDescent="0.25">
      <c r="B2241" s="31"/>
    </row>
    <row r="2242" spans="2:2" x14ac:dyDescent="0.25">
      <c r="B2242" s="31"/>
    </row>
    <row r="2243" spans="2:2" x14ac:dyDescent="0.25">
      <c r="B2243" s="31"/>
    </row>
    <row r="2244" spans="2:2" x14ac:dyDescent="0.25">
      <c r="B2244" s="31"/>
    </row>
    <row r="2245" spans="2:2" x14ac:dyDescent="0.25">
      <c r="B2245" s="31"/>
    </row>
    <row r="2246" spans="2:2" x14ac:dyDescent="0.25">
      <c r="B2246" s="31"/>
    </row>
    <row r="2247" spans="2:2" x14ac:dyDescent="0.25">
      <c r="B2247" s="31"/>
    </row>
    <row r="2248" spans="2:2" x14ac:dyDescent="0.25">
      <c r="B2248" s="31"/>
    </row>
    <row r="2249" spans="2:2" x14ac:dyDescent="0.25">
      <c r="B2249" s="31"/>
    </row>
    <row r="2250" spans="2:2" x14ac:dyDescent="0.25">
      <c r="B2250" s="31"/>
    </row>
    <row r="2251" spans="2:2" x14ac:dyDescent="0.25">
      <c r="B2251" s="31"/>
    </row>
    <row r="2252" spans="2:2" x14ac:dyDescent="0.25">
      <c r="B2252" s="31"/>
    </row>
    <row r="2253" spans="2:2" x14ac:dyDescent="0.25">
      <c r="B2253" s="31"/>
    </row>
    <row r="2254" spans="2:2" x14ac:dyDescent="0.25">
      <c r="B2254" s="31"/>
    </row>
    <row r="2255" spans="2:2" x14ac:dyDescent="0.25">
      <c r="B2255" s="31"/>
    </row>
    <row r="2256" spans="2:2" x14ac:dyDescent="0.25">
      <c r="B2256" s="31"/>
    </row>
    <row r="2257" spans="2:2" x14ac:dyDescent="0.25">
      <c r="B2257" s="31"/>
    </row>
    <row r="2258" spans="2:2" x14ac:dyDescent="0.25">
      <c r="B2258" s="31"/>
    </row>
    <row r="2259" spans="2:2" x14ac:dyDescent="0.25">
      <c r="B2259" s="31"/>
    </row>
    <row r="2260" spans="2:2" x14ac:dyDescent="0.25">
      <c r="B2260" s="31"/>
    </row>
    <row r="2261" spans="2:2" x14ac:dyDescent="0.25">
      <c r="B2261" s="31"/>
    </row>
    <row r="2262" spans="2:2" x14ac:dyDescent="0.25">
      <c r="B2262" s="31"/>
    </row>
    <row r="2263" spans="2:2" x14ac:dyDescent="0.25">
      <c r="B2263" s="31"/>
    </row>
    <row r="2264" spans="2:2" x14ac:dyDescent="0.25">
      <c r="B2264" s="31"/>
    </row>
    <row r="2265" spans="2:2" x14ac:dyDescent="0.25">
      <c r="B2265" s="31"/>
    </row>
    <row r="2266" spans="2:2" x14ac:dyDescent="0.25">
      <c r="B2266" s="31"/>
    </row>
    <row r="2267" spans="2:2" x14ac:dyDescent="0.25">
      <c r="B2267" s="31"/>
    </row>
    <row r="2268" spans="2:2" x14ac:dyDescent="0.25">
      <c r="B2268" s="31"/>
    </row>
    <row r="2269" spans="2:2" x14ac:dyDescent="0.25">
      <c r="B2269" s="31"/>
    </row>
    <row r="2270" spans="2:2" x14ac:dyDescent="0.25">
      <c r="B2270" s="31"/>
    </row>
    <row r="2271" spans="2:2" x14ac:dyDescent="0.25">
      <c r="B2271" s="31"/>
    </row>
    <row r="2272" spans="2:2" x14ac:dyDescent="0.25">
      <c r="B2272" s="31"/>
    </row>
    <row r="2273" spans="2:2" x14ac:dyDescent="0.25">
      <c r="B2273" s="31"/>
    </row>
    <row r="2274" spans="2:2" x14ac:dyDescent="0.25">
      <c r="B2274" s="31"/>
    </row>
    <row r="2275" spans="2:2" x14ac:dyDescent="0.25">
      <c r="B2275" s="31"/>
    </row>
    <row r="2276" spans="2:2" x14ac:dyDescent="0.25">
      <c r="B2276" s="31"/>
    </row>
    <row r="2277" spans="2:2" x14ac:dyDescent="0.25">
      <c r="B2277" s="31"/>
    </row>
    <row r="2278" spans="2:2" x14ac:dyDescent="0.25">
      <c r="B2278" s="31"/>
    </row>
    <row r="2279" spans="2:2" x14ac:dyDescent="0.25">
      <c r="B2279" s="31"/>
    </row>
    <row r="2280" spans="2:2" x14ac:dyDescent="0.25">
      <c r="B2280" s="31"/>
    </row>
    <row r="2281" spans="2:2" x14ac:dyDescent="0.25">
      <c r="B2281" s="31"/>
    </row>
    <row r="2282" spans="2:2" x14ac:dyDescent="0.25">
      <c r="B2282" s="31"/>
    </row>
    <row r="2283" spans="2:2" x14ac:dyDescent="0.25">
      <c r="B2283" s="31"/>
    </row>
    <row r="2284" spans="2:2" x14ac:dyDescent="0.25">
      <c r="B2284" s="31"/>
    </row>
    <row r="2285" spans="2:2" x14ac:dyDescent="0.25">
      <c r="B2285" s="31"/>
    </row>
    <row r="2286" spans="2:2" x14ac:dyDescent="0.25">
      <c r="B2286" s="31"/>
    </row>
    <row r="2287" spans="2:2" x14ac:dyDescent="0.25">
      <c r="B2287" s="31"/>
    </row>
    <row r="2288" spans="2:2" x14ac:dyDescent="0.25">
      <c r="B2288" s="31"/>
    </row>
    <row r="2289" spans="2:2" x14ac:dyDescent="0.25">
      <c r="B2289" s="31"/>
    </row>
    <row r="2290" spans="2:2" x14ac:dyDescent="0.25">
      <c r="B2290" s="31"/>
    </row>
    <row r="2291" spans="2:2" x14ac:dyDescent="0.25">
      <c r="B2291" s="31"/>
    </row>
    <row r="2292" spans="2:2" x14ac:dyDescent="0.25">
      <c r="B2292" s="31"/>
    </row>
    <row r="2293" spans="2:2" x14ac:dyDescent="0.25">
      <c r="B2293" s="31"/>
    </row>
    <row r="2294" spans="2:2" x14ac:dyDescent="0.25">
      <c r="B2294" s="31"/>
    </row>
    <row r="2295" spans="2:2" x14ac:dyDescent="0.25">
      <c r="B2295" s="31"/>
    </row>
    <row r="2296" spans="2:2" x14ac:dyDescent="0.25">
      <c r="B2296" s="31"/>
    </row>
    <row r="2297" spans="2:2" x14ac:dyDescent="0.25">
      <c r="B2297" s="31"/>
    </row>
    <row r="2298" spans="2:2" x14ac:dyDescent="0.25">
      <c r="B2298" s="31"/>
    </row>
    <row r="2299" spans="2:2" x14ac:dyDescent="0.25">
      <c r="B2299" s="31"/>
    </row>
    <row r="2300" spans="2:2" x14ac:dyDescent="0.25">
      <c r="B2300" s="31"/>
    </row>
    <row r="2301" spans="2:2" x14ac:dyDescent="0.25">
      <c r="B2301" s="31"/>
    </row>
    <row r="2302" spans="2:2" x14ac:dyDescent="0.25">
      <c r="B2302" s="31"/>
    </row>
    <row r="2303" spans="2:2" x14ac:dyDescent="0.25">
      <c r="B2303" s="31"/>
    </row>
    <row r="2304" spans="2:2" x14ac:dyDescent="0.25">
      <c r="B2304" s="31"/>
    </row>
    <row r="2305" spans="2:2" x14ac:dyDescent="0.25">
      <c r="B2305" s="31"/>
    </row>
    <row r="2306" spans="2:2" x14ac:dyDescent="0.25">
      <c r="B2306" s="31"/>
    </row>
    <row r="2307" spans="2:2" x14ac:dyDescent="0.25">
      <c r="B2307" s="31"/>
    </row>
    <row r="2308" spans="2:2" x14ac:dyDescent="0.25">
      <c r="B2308" s="31"/>
    </row>
    <row r="2309" spans="2:2" x14ac:dyDescent="0.25">
      <c r="B2309" s="31"/>
    </row>
    <row r="2310" spans="2:2" x14ac:dyDescent="0.25">
      <c r="B2310" s="31"/>
    </row>
    <row r="2311" spans="2:2" x14ac:dyDescent="0.25">
      <c r="B2311" s="31"/>
    </row>
    <row r="2312" spans="2:2" x14ac:dyDescent="0.25">
      <c r="B2312" s="31"/>
    </row>
    <row r="2313" spans="2:2" x14ac:dyDescent="0.25">
      <c r="B2313" s="31"/>
    </row>
    <row r="2314" spans="2:2" x14ac:dyDescent="0.25">
      <c r="B2314" s="31"/>
    </row>
    <row r="2315" spans="2:2" x14ac:dyDescent="0.25">
      <c r="B2315" s="31"/>
    </row>
    <row r="2316" spans="2:2" x14ac:dyDescent="0.25">
      <c r="B2316" s="31"/>
    </row>
    <row r="2317" spans="2:2" x14ac:dyDescent="0.25">
      <c r="B2317" s="31"/>
    </row>
    <row r="2318" spans="2:2" x14ac:dyDescent="0.25">
      <c r="B2318" s="31"/>
    </row>
    <row r="2319" spans="2:2" x14ac:dyDescent="0.25">
      <c r="B2319" s="31"/>
    </row>
    <row r="2320" spans="2:2" x14ac:dyDescent="0.25">
      <c r="B2320" s="31"/>
    </row>
    <row r="2321" spans="2:2" x14ac:dyDescent="0.25">
      <c r="B2321" s="31"/>
    </row>
    <row r="2322" spans="2:2" x14ac:dyDescent="0.25">
      <c r="B2322" s="31"/>
    </row>
    <row r="2323" spans="2:2" x14ac:dyDescent="0.25">
      <c r="B2323" s="31"/>
    </row>
    <row r="2324" spans="2:2" x14ac:dyDescent="0.25">
      <c r="B2324" s="31"/>
    </row>
    <row r="2325" spans="2:2" x14ac:dyDescent="0.25">
      <c r="B2325" s="31"/>
    </row>
    <row r="2326" spans="2:2" x14ac:dyDescent="0.25">
      <c r="B2326" s="31"/>
    </row>
    <row r="2327" spans="2:2" x14ac:dyDescent="0.25">
      <c r="B2327" s="31"/>
    </row>
    <row r="2328" spans="2:2" x14ac:dyDescent="0.25">
      <c r="B2328" s="31"/>
    </row>
    <row r="2329" spans="2:2" x14ac:dyDescent="0.25">
      <c r="B2329" s="31"/>
    </row>
    <row r="2330" spans="2:2" x14ac:dyDescent="0.25">
      <c r="B2330" s="31"/>
    </row>
    <row r="2331" spans="2:2" x14ac:dyDescent="0.25">
      <c r="B2331" s="31"/>
    </row>
    <row r="2332" spans="2:2" x14ac:dyDescent="0.25">
      <c r="B2332" s="31"/>
    </row>
    <row r="2333" spans="2:2" x14ac:dyDescent="0.25">
      <c r="B2333" s="31"/>
    </row>
    <row r="2334" spans="2:2" x14ac:dyDescent="0.25">
      <c r="B2334" s="31"/>
    </row>
    <row r="2335" spans="2:2" x14ac:dyDescent="0.25">
      <c r="B2335" s="31"/>
    </row>
    <row r="2336" spans="2:2" x14ac:dyDescent="0.25">
      <c r="B2336" s="31"/>
    </row>
    <row r="2337" spans="2:2" x14ac:dyDescent="0.25">
      <c r="B2337" s="31"/>
    </row>
    <row r="2338" spans="2:2" x14ac:dyDescent="0.25">
      <c r="B2338" s="31"/>
    </row>
    <row r="2339" spans="2:2" x14ac:dyDescent="0.25">
      <c r="B2339" s="31"/>
    </row>
    <row r="2340" spans="2:2" x14ac:dyDescent="0.25">
      <c r="B2340" s="31"/>
    </row>
    <row r="2341" spans="2:2" x14ac:dyDescent="0.25">
      <c r="B2341" s="31"/>
    </row>
    <row r="2342" spans="2:2" x14ac:dyDescent="0.25">
      <c r="B2342" s="31"/>
    </row>
    <row r="2343" spans="2:2" x14ac:dyDescent="0.25">
      <c r="B2343" s="31"/>
    </row>
    <row r="2344" spans="2:2" x14ac:dyDescent="0.25">
      <c r="B2344" s="31"/>
    </row>
    <row r="2345" spans="2:2" x14ac:dyDescent="0.25">
      <c r="B2345" s="31"/>
    </row>
    <row r="2346" spans="2:2" x14ac:dyDescent="0.25">
      <c r="B2346" s="31"/>
    </row>
    <row r="2347" spans="2:2" x14ac:dyDescent="0.25">
      <c r="B2347" s="31"/>
    </row>
    <row r="2348" spans="2:2" x14ac:dyDescent="0.25">
      <c r="B2348" s="31"/>
    </row>
    <row r="2349" spans="2:2" x14ac:dyDescent="0.25">
      <c r="B2349" s="31"/>
    </row>
    <row r="2350" spans="2:2" x14ac:dyDescent="0.25">
      <c r="B2350" s="31"/>
    </row>
    <row r="2351" spans="2:2" x14ac:dyDescent="0.25">
      <c r="B2351" s="31"/>
    </row>
    <row r="2352" spans="2:2" x14ac:dyDescent="0.25">
      <c r="B2352" s="31"/>
    </row>
    <row r="2353" spans="2:2" x14ac:dyDescent="0.25">
      <c r="B2353" s="31"/>
    </row>
    <row r="2354" spans="2:2" x14ac:dyDescent="0.25">
      <c r="B2354" s="31"/>
    </row>
    <row r="2355" spans="2:2" x14ac:dyDescent="0.25">
      <c r="B2355" s="31"/>
    </row>
    <row r="2356" spans="2:2" x14ac:dyDescent="0.25">
      <c r="B2356" s="31"/>
    </row>
    <row r="2357" spans="2:2" x14ac:dyDescent="0.25">
      <c r="B2357" s="31"/>
    </row>
    <row r="2358" spans="2:2" x14ac:dyDescent="0.25">
      <c r="B2358" s="31"/>
    </row>
    <row r="2359" spans="2:2" x14ac:dyDescent="0.25">
      <c r="B2359" s="31"/>
    </row>
    <row r="2360" spans="2:2" x14ac:dyDescent="0.25">
      <c r="B2360" s="31"/>
    </row>
    <row r="2361" spans="2:2" x14ac:dyDescent="0.25">
      <c r="B2361" s="31"/>
    </row>
    <row r="2362" spans="2:2" x14ac:dyDescent="0.25">
      <c r="B2362" s="31"/>
    </row>
    <row r="2363" spans="2:2" x14ac:dyDescent="0.25">
      <c r="B2363" s="31"/>
    </row>
    <row r="2364" spans="2:2" x14ac:dyDescent="0.25">
      <c r="B2364" s="31"/>
    </row>
    <row r="2365" spans="2:2" x14ac:dyDescent="0.25">
      <c r="B2365" s="31"/>
    </row>
    <row r="2366" spans="2:2" x14ac:dyDescent="0.25">
      <c r="B2366" s="31"/>
    </row>
    <row r="2367" spans="2:2" x14ac:dyDescent="0.25">
      <c r="B2367" s="31"/>
    </row>
    <row r="2368" spans="2:2" x14ac:dyDescent="0.25">
      <c r="B2368" s="31"/>
    </row>
    <row r="2369" spans="2:2" x14ac:dyDescent="0.25">
      <c r="B2369" s="31"/>
    </row>
    <row r="2370" spans="2:2" x14ac:dyDescent="0.25">
      <c r="B2370" s="31"/>
    </row>
    <row r="2371" spans="2:2" x14ac:dyDescent="0.25">
      <c r="B2371" s="31"/>
    </row>
    <row r="2372" spans="2:2" x14ac:dyDescent="0.25">
      <c r="B2372" s="31"/>
    </row>
    <row r="2373" spans="2:2" x14ac:dyDescent="0.25">
      <c r="B2373" s="31"/>
    </row>
    <row r="2374" spans="2:2" x14ac:dyDescent="0.25">
      <c r="B2374" s="31"/>
    </row>
    <row r="2375" spans="2:2" x14ac:dyDescent="0.25">
      <c r="B2375" s="31"/>
    </row>
    <row r="2376" spans="2:2" x14ac:dyDescent="0.25">
      <c r="B2376" s="31"/>
    </row>
    <row r="2377" spans="2:2" x14ac:dyDescent="0.25">
      <c r="B2377" s="31"/>
    </row>
    <row r="2378" spans="2:2" x14ac:dyDescent="0.25">
      <c r="B2378" s="31"/>
    </row>
    <row r="2379" spans="2:2" x14ac:dyDescent="0.25">
      <c r="B2379" s="31"/>
    </row>
    <row r="2380" spans="2:2" x14ac:dyDescent="0.25">
      <c r="B2380" s="31"/>
    </row>
    <row r="2381" spans="2:2" x14ac:dyDescent="0.25">
      <c r="B2381" s="31"/>
    </row>
    <row r="2382" spans="2:2" x14ac:dyDescent="0.25">
      <c r="B2382" s="31"/>
    </row>
    <row r="2383" spans="2:2" x14ac:dyDescent="0.25">
      <c r="B2383" s="31"/>
    </row>
    <row r="2384" spans="2:2" x14ac:dyDescent="0.25">
      <c r="B2384" s="31"/>
    </row>
    <row r="2385" spans="2:2" x14ac:dyDescent="0.25">
      <c r="B2385" s="31"/>
    </row>
    <row r="2386" spans="2:2" x14ac:dyDescent="0.25">
      <c r="B2386" s="31"/>
    </row>
    <row r="2387" spans="2:2" x14ac:dyDescent="0.25">
      <c r="B2387" s="31"/>
    </row>
    <row r="2388" spans="2:2" x14ac:dyDescent="0.25">
      <c r="B2388" s="31"/>
    </row>
    <row r="2389" spans="2:2" x14ac:dyDescent="0.25">
      <c r="B2389" s="31"/>
    </row>
    <row r="2390" spans="2:2" x14ac:dyDescent="0.25">
      <c r="B2390" s="31"/>
    </row>
    <row r="2391" spans="2:2" x14ac:dyDescent="0.25">
      <c r="B2391" s="31"/>
    </row>
    <row r="2392" spans="2:2" x14ac:dyDescent="0.25">
      <c r="B2392" s="31"/>
    </row>
    <row r="2393" spans="2:2" x14ac:dyDescent="0.25">
      <c r="B2393" s="31"/>
    </row>
    <row r="2394" spans="2:2" x14ac:dyDescent="0.25">
      <c r="B2394" s="31"/>
    </row>
    <row r="2395" spans="2:2" x14ac:dyDescent="0.25">
      <c r="B2395" s="31"/>
    </row>
    <row r="2396" spans="2:2" x14ac:dyDescent="0.25">
      <c r="B2396" s="31"/>
    </row>
    <row r="2397" spans="2:2" x14ac:dyDescent="0.25">
      <c r="B2397" s="31"/>
    </row>
    <row r="2398" spans="2:2" x14ac:dyDescent="0.25">
      <c r="B2398" s="31"/>
    </row>
    <row r="2399" spans="2:2" x14ac:dyDescent="0.25">
      <c r="B2399" s="31"/>
    </row>
    <row r="2400" spans="2:2" x14ac:dyDescent="0.25">
      <c r="B2400" s="31"/>
    </row>
    <row r="2401" spans="2:2" x14ac:dyDescent="0.25">
      <c r="B2401" s="31"/>
    </row>
    <row r="2402" spans="2:2" x14ac:dyDescent="0.25">
      <c r="B2402" s="31"/>
    </row>
    <row r="2403" spans="2:2" x14ac:dyDescent="0.25">
      <c r="B2403" s="31"/>
    </row>
    <row r="2404" spans="2:2" x14ac:dyDescent="0.25">
      <c r="B2404" s="31"/>
    </row>
    <row r="2405" spans="2:2" x14ac:dyDescent="0.25">
      <c r="B2405" s="31"/>
    </row>
    <row r="2406" spans="2:2" x14ac:dyDescent="0.25">
      <c r="B2406" s="31"/>
    </row>
    <row r="2407" spans="2:2" x14ac:dyDescent="0.25">
      <c r="B2407" s="31"/>
    </row>
    <row r="2408" spans="2:2" x14ac:dyDescent="0.25">
      <c r="B2408" s="31"/>
    </row>
    <row r="2409" spans="2:2" x14ac:dyDescent="0.25">
      <c r="B2409" s="31"/>
    </row>
    <row r="2410" spans="2:2" x14ac:dyDescent="0.25">
      <c r="B2410" s="31"/>
    </row>
    <row r="2411" spans="2:2" x14ac:dyDescent="0.25">
      <c r="B2411" s="31"/>
    </row>
    <row r="2412" spans="2:2" x14ac:dyDescent="0.25">
      <c r="B2412" s="31"/>
    </row>
    <row r="2413" spans="2:2" x14ac:dyDescent="0.25">
      <c r="B2413" s="31"/>
    </row>
    <row r="2414" spans="2:2" x14ac:dyDescent="0.25">
      <c r="B2414" s="31"/>
    </row>
    <row r="2415" spans="2:2" x14ac:dyDescent="0.25">
      <c r="B2415" s="31"/>
    </row>
    <row r="2416" spans="2:2" x14ac:dyDescent="0.25">
      <c r="B2416" s="31"/>
    </row>
    <row r="2417" spans="2:2" x14ac:dyDescent="0.25">
      <c r="B2417" s="31"/>
    </row>
    <row r="2418" spans="2:2" x14ac:dyDescent="0.25">
      <c r="B2418" s="31"/>
    </row>
    <row r="2419" spans="2:2" x14ac:dyDescent="0.25">
      <c r="B2419" s="31"/>
    </row>
    <row r="2420" spans="2:2" x14ac:dyDescent="0.25">
      <c r="B2420" s="31"/>
    </row>
    <row r="2421" spans="2:2" x14ac:dyDescent="0.25">
      <c r="B2421" s="31"/>
    </row>
    <row r="2422" spans="2:2" x14ac:dyDescent="0.25">
      <c r="B2422" s="31"/>
    </row>
    <row r="2423" spans="2:2" x14ac:dyDescent="0.25">
      <c r="B2423" s="31"/>
    </row>
    <row r="2424" spans="2:2" x14ac:dyDescent="0.25">
      <c r="B2424" s="31"/>
    </row>
    <row r="2425" spans="2:2" x14ac:dyDescent="0.25">
      <c r="B2425" s="31"/>
    </row>
    <row r="2426" spans="2:2" x14ac:dyDescent="0.25">
      <c r="B2426" s="31"/>
    </row>
    <row r="2427" spans="2:2" x14ac:dyDescent="0.25">
      <c r="B2427" s="31"/>
    </row>
    <row r="2428" spans="2:2" x14ac:dyDescent="0.25">
      <c r="B2428" s="31"/>
    </row>
    <row r="2429" spans="2:2" x14ac:dyDescent="0.25">
      <c r="B2429" s="31"/>
    </row>
    <row r="2430" spans="2:2" x14ac:dyDescent="0.25">
      <c r="B2430" s="31"/>
    </row>
    <row r="2431" spans="2:2" x14ac:dyDescent="0.25">
      <c r="B2431" s="31"/>
    </row>
    <row r="2432" spans="2:2" x14ac:dyDescent="0.25">
      <c r="B2432" s="31"/>
    </row>
    <row r="2433" spans="2:2" x14ac:dyDescent="0.25">
      <c r="B2433" s="31"/>
    </row>
    <row r="2434" spans="2:2" x14ac:dyDescent="0.25">
      <c r="B2434" s="31"/>
    </row>
    <row r="2435" spans="2:2" x14ac:dyDescent="0.25">
      <c r="B2435" s="31"/>
    </row>
    <row r="2436" spans="2:2" x14ac:dyDescent="0.25">
      <c r="B2436" s="31"/>
    </row>
    <row r="2437" spans="2:2" x14ac:dyDescent="0.25">
      <c r="B2437" s="31"/>
    </row>
    <row r="2438" spans="2:2" x14ac:dyDescent="0.25">
      <c r="B2438" s="31"/>
    </row>
    <row r="2439" spans="2:2" x14ac:dyDescent="0.25">
      <c r="B2439" s="31"/>
    </row>
    <row r="2440" spans="2:2" x14ac:dyDescent="0.25">
      <c r="B2440" s="31"/>
    </row>
    <row r="2441" spans="2:2" x14ac:dyDescent="0.25">
      <c r="B2441" s="31"/>
    </row>
    <row r="2442" spans="2:2" x14ac:dyDescent="0.25">
      <c r="B2442" s="31"/>
    </row>
    <row r="2443" spans="2:2" x14ac:dyDescent="0.25">
      <c r="B2443" s="31"/>
    </row>
    <row r="2444" spans="2:2" x14ac:dyDescent="0.25">
      <c r="B2444" s="31"/>
    </row>
    <row r="2445" spans="2:2" x14ac:dyDescent="0.25">
      <c r="B2445" s="31"/>
    </row>
    <row r="2446" spans="2:2" x14ac:dyDescent="0.25">
      <c r="B2446" s="31"/>
    </row>
    <row r="2447" spans="2:2" x14ac:dyDescent="0.25">
      <c r="B2447" s="31"/>
    </row>
    <row r="2448" spans="2:2" x14ac:dyDescent="0.25">
      <c r="B2448" s="31"/>
    </row>
    <row r="2449" spans="2:2" x14ac:dyDescent="0.25">
      <c r="B2449" s="31"/>
    </row>
    <row r="2450" spans="2:2" x14ac:dyDescent="0.25">
      <c r="B2450" s="31"/>
    </row>
    <row r="2451" spans="2:2" x14ac:dyDescent="0.25">
      <c r="B2451" s="31"/>
    </row>
    <row r="2452" spans="2:2" x14ac:dyDescent="0.25">
      <c r="B2452" s="31"/>
    </row>
    <row r="2453" spans="2:2" x14ac:dyDescent="0.25">
      <c r="B2453" s="31"/>
    </row>
    <row r="2454" spans="2:2" x14ac:dyDescent="0.25">
      <c r="B2454" s="31"/>
    </row>
    <row r="2455" spans="2:2" x14ac:dyDescent="0.25">
      <c r="B2455" s="31"/>
    </row>
    <row r="2456" spans="2:2" x14ac:dyDescent="0.25">
      <c r="B2456" s="31"/>
    </row>
    <row r="2457" spans="2:2" x14ac:dyDescent="0.25">
      <c r="B2457" s="31"/>
    </row>
    <row r="2458" spans="2:2" x14ac:dyDescent="0.25">
      <c r="B2458" s="31"/>
    </row>
    <row r="2459" spans="2:2" x14ac:dyDescent="0.25">
      <c r="B2459" s="31"/>
    </row>
    <row r="2460" spans="2:2" x14ac:dyDescent="0.25">
      <c r="B2460" s="31"/>
    </row>
    <row r="2461" spans="2:2" x14ac:dyDescent="0.25">
      <c r="B2461" s="31"/>
    </row>
    <row r="2462" spans="2:2" x14ac:dyDescent="0.25">
      <c r="B2462" s="31"/>
    </row>
    <row r="2463" spans="2:2" x14ac:dyDescent="0.25">
      <c r="B2463" s="31"/>
    </row>
    <row r="2464" spans="2:2" x14ac:dyDescent="0.25">
      <c r="B2464" s="31"/>
    </row>
    <row r="2465" spans="2:2" x14ac:dyDescent="0.25">
      <c r="B2465" s="31"/>
    </row>
    <row r="2466" spans="2:2" x14ac:dyDescent="0.25">
      <c r="B2466" s="31"/>
    </row>
    <row r="2467" spans="2:2" x14ac:dyDescent="0.25">
      <c r="B2467" s="31"/>
    </row>
    <row r="2468" spans="2:2" x14ac:dyDescent="0.25">
      <c r="B2468" s="31"/>
    </row>
    <row r="2469" spans="2:2" x14ac:dyDescent="0.25">
      <c r="B2469" s="31"/>
    </row>
    <row r="2470" spans="2:2" x14ac:dyDescent="0.25">
      <c r="B2470" s="31"/>
    </row>
    <row r="2471" spans="2:2" x14ac:dyDescent="0.25">
      <c r="B2471" s="31"/>
    </row>
    <row r="2472" spans="2:2" x14ac:dyDescent="0.25">
      <c r="B2472" s="31"/>
    </row>
    <row r="2473" spans="2:2" x14ac:dyDescent="0.25">
      <c r="B2473" s="31"/>
    </row>
    <row r="2474" spans="2:2" x14ac:dyDescent="0.25">
      <c r="B2474" s="31"/>
    </row>
    <row r="2475" spans="2:2" x14ac:dyDescent="0.25">
      <c r="B2475" s="31"/>
    </row>
    <row r="2476" spans="2:2" x14ac:dyDescent="0.25">
      <c r="B2476" s="31"/>
    </row>
    <row r="2477" spans="2:2" x14ac:dyDescent="0.25">
      <c r="B2477" s="31"/>
    </row>
    <row r="2478" spans="2:2" x14ac:dyDescent="0.25">
      <c r="B2478" s="31"/>
    </row>
    <row r="2479" spans="2:2" x14ac:dyDescent="0.25">
      <c r="B2479" s="31"/>
    </row>
    <row r="2480" spans="2:2" x14ac:dyDescent="0.25">
      <c r="B2480" s="31"/>
    </row>
    <row r="2481" spans="2:2" x14ac:dyDescent="0.25">
      <c r="B2481" s="31"/>
    </row>
    <row r="2482" spans="2:2" x14ac:dyDescent="0.25">
      <c r="B2482" s="31"/>
    </row>
    <row r="2483" spans="2:2" x14ac:dyDescent="0.25">
      <c r="B2483" s="31"/>
    </row>
    <row r="2484" spans="2:2" x14ac:dyDescent="0.25">
      <c r="B2484" s="31"/>
    </row>
    <row r="2485" spans="2:2" x14ac:dyDescent="0.25">
      <c r="B2485" s="31"/>
    </row>
    <row r="2486" spans="2:2" x14ac:dyDescent="0.25">
      <c r="B2486" s="31"/>
    </row>
    <row r="2487" spans="2:2" x14ac:dyDescent="0.25">
      <c r="B2487" s="31"/>
    </row>
    <row r="2488" spans="2:2" x14ac:dyDescent="0.25">
      <c r="B2488" s="31"/>
    </row>
    <row r="2489" spans="2:2" x14ac:dyDescent="0.25">
      <c r="B2489" s="31"/>
    </row>
    <row r="2490" spans="2:2" x14ac:dyDescent="0.25">
      <c r="B2490" s="31"/>
    </row>
    <row r="2491" spans="2:2" x14ac:dyDescent="0.25">
      <c r="B2491" s="31"/>
    </row>
    <row r="2492" spans="2:2" x14ac:dyDescent="0.25">
      <c r="B2492" s="31"/>
    </row>
    <row r="2493" spans="2:2" x14ac:dyDescent="0.25">
      <c r="B2493" s="31"/>
    </row>
    <row r="2494" spans="2:2" x14ac:dyDescent="0.25">
      <c r="B2494" s="31"/>
    </row>
    <row r="2495" spans="2:2" x14ac:dyDescent="0.25">
      <c r="B2495" s="31"/>
    </row>
    <row r="2496" spans="2:2" x14ac:dyDescent="0.25">
      <c r="B2496" s="31"/>
    </row>
    <row r="2497" spans="2:2" x14ac:dyDescent="0.25">
      <c r="B2497" s="31"/>
    </row>
    <row r="2498" spans="2:2" x14ac:dyDescent="0.25">
      <c r="B2498" s="31"/>
    </row>
    <row r="2499" spans="2:2" x14ac:dyDescent="0.25">
      <c r="B2499" s="31"/>
    </row>
    <row r="2500" spans="2:2" x14ac:dyDescent="0.25">
      <c r="B2500" s="31"/>
    </row>
    <row r="2501" spans="2:2" x14ac:dyDescent="0.25">
      <c r="B2501" s="31"/>
    </row>
    <row r="2502" spans="2:2" x14ac:dyDescent="0.25">
      <c r="B2502" s="31"/>
    </row>
    <row r="2503" spans="2:2" x14ac:dyDescent="0.25">
      <c r="B2503" s="31"/>
    </row>
    <row r="2504" spans="2:2" x14ac:dyDescent="0.25">
      <c r="B2504" s="31"/>
    </row>
    <row r="2505" spans="2:2" x14ac:dyDescent="0.25">
      <c r="B2505" s="31"/>
    </row>
    <row r="2506" spans="2:2" x14ac:dyDescent="0.25">
      <c r="B2506" s="31"/>
    </row>
    <row r="2507" spans="2:2" x14ac:dyDescent="0.25">
      <c r="B2507" s="31"/>
    </row>
    <row r="2508" spans="2:2" x14ac:dyDescent="0.25">
      <c r="B2508" s="31"/>
    </row>
    <row r="2509" spans="2:2" x14ac:dyDescent="0.25">
      <c r="B2509" s="31"/>
    </row>
    <row r="2510" spans="2:2" x14ac:dyDescent="0.25">
      <c r="B2510" s="31"/>
    </row>
    <row r="2511" spans="2:2" x14ac:dyDescent="0.25">
      <c r="B2511" s="31"/>
    </row>
    <row r="2512" spans="2:2" x14ac:dyDescent="0.25">
      <c r="B2512" s="31"/>
    </row>
    <row r="2513" spans="2:2" x14ac:dyDescent="0.25">
      <c r="B2513" s="31"/>
    </row>
    <row r="2514" spans="2:2" x14ac:dyDescent="0.25">
      <c r="B2514" s="31"/>
    </row>
    <row r="2515" spans="2:2" x14ac:dyDescent="0.25">
      <c r="B2515" s="31"/>
    </row>
    <row r="2516" spans="2:2" x14ac:dyDescent="0.25">
      <c r="B2516" s="31"/>
    </row>
    <row r="2517" spans="2:2" x14ac:dyDescent="0.25">
      <c r="B2517" s="31"/>
    </row>
    <row r="2518" spans="2:2" x14ac:dyDescent="0.25">
      <c r="B2518" s="31"/>
    </row>
    <row r="2519" spans="2:2" x14ac:dyDescent="0.25">
      <c r="B2519" s="31"/>
    </row>
    <row r="2520" spans="2:2" x14ac:dyDescent="0.25">
      <c r="B2520" s="31"/>
    </row>
    <row r="2521" spans="2:2" x14ac:dyDescent="0.25">
      <c r="B2521" s="31"/>
    </row>
    <row r="2522" spans="2:2" x14ac:dyDescent="0.25">
      <c r="B2522" s="31"/>
    </row>
    <row r="2523" spans="2:2" x14ac:dyDescent="0.25">
      <c r="B2523" s="31"/>
    </row>
    <row r="2524" spans="2:2" x14ac:dyDescent="0.25">
      <c r="B2524" s="31"/>
    </row>
    <row r="2525" spans="2:2" x14ac:dyDescent="0.25">
      <c r="B2525" s="31"/>
    </row>
    <row r="2526" spans="2:2" x14ac:dyDescent="0.25">
      <c r="B2526" s="31"/>
    </row>
    <row r="2527" spans="2:2" x14ac:dyDescent="0.25">
      <c r="B2527" s="31"/>
    </row>
    <row r="2528" spans="2:2" x14ac:dyDescent="0.25">
      <c r="B2528" s="31"/>
    </row>
    <row r="2529" spans="2:2" x14ac:dyDescent="0.25">
      <c r="B2529" s="31"/>
    </row>
    <row r="2530" spans="2:2" x14ac:dyDescent="0.25">
      <c r="B2530" s="31"/>
    </row>
    <row r="2531" spans="2:2" x14ac:dyDescent="0.25">
      <c r="B2531" s="31"/>
    </row>
    <row r="2532" spans="2:2" x14ac:dyDescent="0.25">
      <c r="B2532" s="31"/>
    </row>
    <row r="2533" spans="2:2" x14ac:dyDescent="0.25">
      <c r="B2533" s="31"/>
    </row>
    <row r="2534" spans="2:2" x14ac:dyDescent="0.25">
      <c r="B2534" s="31"/>
    </row>
    <row r="2535" spans="2:2" x14ac:dyDescent="0.25">
      <c r="B2535" s="31"/>
    </row>
    <row r="2536" spans="2:2" x14ac:dyDescent="0.25">
      <c r="B2536" s="31"/>
    </row>
    <row r="2537" spans="2:2" x14ac:dyDescent="0.25">
      <c r="B2537" s="31"/>
    </row>
    <row r="2538" spans="2:2" x14ac:dyDescent="0.25">
      <c r="B2538" s="31"/>
    </row>
    <row r="2539" spans="2:2" x14ac:dyDescent="0.25">
      <c r="B2539" s="31"/>
    </row>
    <row r="2540" spans="2:2" x14ac:dyDescent="0.25">
      <c r="B2540" s="31"/>
    </row>
    <row r="2541" spans="2:2" x14ac:dyDescent="0.25">
      <c r="B2541" s="31"/>
    </row>
    <row r="2542" spans="2:2" x14ac:dyDescent="0.25">
      <c r="B2542" s="31"/>
    </row>
    <row r="2543" spans="2:2" x14ac:dyDescent="0.25">
      <c r="B2543" s="31"/>
    </row>
    <row r="2544" spans="2:2" x14ac:dyDescent="0.25">
      <c r="B2544" s="31"/>
    </row>
    <row r="2545" spans="2:2" x14ac:dyDescent="0.25">
      <c r="B2545" s="31"/>
    </row>
    <row r="2546" spans="2:2" x14ac:dyDescent="0.25">
      <c r="B2546" s="31"/>
    </row>
    <row r="2547" spans="2:2" x14ac:dyDescent="0.25">
      <c r="B2547" s="31"/>
    </row>
    <row r="2548" spans="2:2" x14ac:dyDescent="0.25">
      <c r="B2548" s="31"/>
    </row>
    <row r="2549" spans="2:2" x14ac:dyDescent="0.25">
      <c r="B2549" s="31"/>
    </row>
    <row r="2550" spans="2:2" x14ac:dyDescent="0.25">
      <c r="B2550" s="31"/>
    </row>
    <row r="2551" spans="2:2" x14ac:dyDescent="0.25">
      <c r="B2551" s="31"/>
    </row>
    <row r="2552" spans="2:2" x14ac:dyDescent="0.25">
      <c r="B2552" s="31"/>
    </row>
    <row r="2553" spans="2:2" x14ac:dyDescent="0.25">
      <c r="B2553" s="31"/>
    </row>
    <row r="2554" spans="2:2" x14ac:dyDescent="0.25">
      <c r="B2554" s="31"/>
    </row>
    <row r="2555" spans="2:2" x14ac:dyDescent="0.25">
      <c r="B2555" s="31"/>
    </row>
    <row r="2556" spans="2:2" x14ac:dyDescent="0.25">
      <c r="B2556" s="31"/>
    </row>
    <row r="2557" spans="2:2" x14ac:dyDescent="0.25">
      <c r="B2557" s="31"/>
    </row>
    <row r="2558" spans="2:2" x14ac:dyDescent="0.25">
      <c r="B2558" s="31"/>
    </row>
    <row r="2559" spans="2:2" x14ac:dyDescent="0.25">
      <c r="B2559" s="31"/>
    </row>
    <row r="2560" spans="2:2" x14ac:dyDescent="0.25">
      <c r="B2560" s="31"/>
    </row>
    <row r="2561" spans="2:2" x14ac:dyDescent="0.25">
      <c r="B2561" s="31"/>
    </row>
    <row r="2562" spans="2:2" x14ac:dyDescent="0.25">
      <c r="B2562" s="31"/>
    </row>
    <row r="2563" spans="2:2" x14ac:dyDescent="0.25">
      <c r="B2563" s="31"/>
    </row>
    <row r="2564" spans="2:2" x14ac:dyDescent="0.25">
      <c r="B2564" s="31"/>
    </row>
    <row r="2565" spans="2:2" x14ac:dyDescent="0.25">
      <c r="B2565" s="31"/>
    </row>
    <row r="2566" spans="2:2" x14ac:dyDescent="0.25">
      <c r="B2566" s="31"/>
    </row>
    <row r="2567" spans="2:2" x14ac:dyDescent="0.25">
      <c r="B2567" s="31"/>
    </row>
    <row r="2568" spans="2:2" x14ac:dyDescent="0.25">
      <c r="B2568" s="31"/>
    </row>
    <row r="2569" spans="2:2" x14ac:dyDescent="0.25">
      <c r="B2569" s="31"/>
    </row>
    <row r="2570" spans="2:2" x14ac:dyDescent="0.25">
      <c r="B2570" s="31"/>
    </row>
    <row r="2571" spans="2:2" x14ac:dyDescent="0.25">
      <c r="B2571" s="31"/>
    </row>
    <row r="2572" spans="2:2" x14ac:dyDescent="0.25">
      <c r="B2572" s="31"/>
    </row>
    <row r="2573" spans="2:2" x14ac:dyDescent="0.25">
      <c r="B2573" s="31"/>
    </row>
    <row r="2574" spans="2:2" x14ac:dyDescent="0.25">
      <c r="B2574" s="31"/>
    </row>
    <row r="2575" spans="2:2" x14ac:dyDescent="0.25">
      <c r="B2575" s="31"/>
    </row>
    <row r="2576" spans="2:2" x14ac:dyDescent="0.25">
      <c r="B2576" s="31"/>
    </row>
    <row r="2577" spans="2:2" x14ac:dyDescent="0.25">
      <c r="B2577" s="31"/>
    </row>
    <row r="2578" spans="2:2" x14ac:dyDescent="0.25">
      <c r="B2578" s="31"/>
    </row>
    <row r="2579" spans="2:2" x14ac:dyDescent="0.25">
      <c r="B2579" s="31"/>
    </row>
    <row r="2580" spans="2:2" x14ac:dyDescent="0.25">
      <c r="B2580" s="31"/>
    </row>
    <row r="2581" spans="2:2" x14ac:dyDescent="0.25">
      <c r="B2581" s="31"/>
    </row>
    <row r="2582" spans="2:2" x14ac:dyDescent="0.25">
      <c r="B2582" s="31"/>
    </row>
    <row r="2583" spans="2:2" x14ac:dyDescent="0.25">
      <c r="B2583" s="31"/>
    </row>
    <row r="2584" spans="2:2" x14ac:dyDescent="0.25">
      <c r="B2584" s="31"/>
    </row>
    <row r="2585" spans="2:2" x14ac:dyDescent="0.25">
      <c r="B2585" s="31"/>
    </row>
    <row r="2586" spans="2:2" x14ac:dyDescent="0.25">
      <c r="B2586" s="31"/>
    </row>
    <row r="2587" spans="2:2" x14ac:dyDescent="0.25">
      <c r="B2587" s="31"/>
    </row>
    <row r="2588" spans="2:2" x14ac:dyDescent="0.25">
      <c r="B2588" s="31"/>
    </row>
    <row r="2589" spans="2:2" x14ac:dyDescent="0.25">
      <c r="B2589" s="31"/>
    </row>
    <row r="2590" spans="2:2" x14ac:dyDescent="0.25">
      <c r="B2590" s="31"/>
    </row>
    <row r="2591" spans="2:2" x14ac:dyDescent="0.25">
      <c r="B2591" s="31"/>
    </row>
    <row r="2592" spans="2:2" x14ac:dyDescent="0.25">
      <c r="B2592" s="31"/>
    </row>
    <row r="2593" spans="2:2" x14ac:dyDescent="0.25">
      <c r="B2593" s="31"/>
    </row>
    <row r="2594" spans="2:2" x14ac:dyDescent="0.25">
      <c r="B2594" s="31"/>
    </row>
    <row r="2595" spans="2:2" x14ac:dyDescent="0.25">
      <c r="B2595" s="31"/>
    </row>
    <row r="2596" spans="2:2" x14ac:dyDescent="0.25">
      <c r="B2596" s="31"/>
    </row>
    <row r="2597" spans="2:2" x14ac:dyDescent="0.25">
      <c r="B2597" s="31"/>
    </row>
    <row r="2598" spans="2:2" x14ac:dyDescent="0.25">
      <c r="B2598" s="31"/>
    </row>
    <row r="2599" spans="2:2" x14ac:dyDescent="0.25">
      <c r="B2599" s="31"/>
    </row>
    <row r="2600" spans="2:2" x14ac:dyDescent="0.25">
      <c r="B2600" s="31"/>
    </row>
    <row r="2601" spans="2:2" x14ac:dyDescent="0.25">
      <c r="B2601" s="31"/>
    </row>
    <row r="2602" spans="2:2" x14ac:dyDescent="0.25">
      <c r="B2602" s="31"/>
    </row>
    <row r="2603" spans="2:2" x14ac:dyDescent="0.25">
      <c r="B2603" s="31"/>
    </row>
    <row r="2604" spans="2:2" x14ac:dyDescent="0.25">
      <c r="B2604" s="31"/>
    </row>
    <row r="2605" spans="2:2" x14ac:dyDescent="0.25">
      <c r="B2605" s="31"/>
    </row>
    <row r="2606" spans="2:2" x14ac:dyDescent="0.25">
      <c r="B2606" s="31"/>
    </row>
    <row r="2607" spans="2:2" x14ac:dyDescent="0.25">
      <c r="B2607" s="31"/>
    </row>
    <row r="2608" spans="2:2" x14ac:dyDescent="0.25">
      <c r="B2608" s="31"/>
    </row>
    <row r="2609" spans="2:2" x14ac:dyDescent="0.25">
      <c r="B2609" s="31"/>
    </row>
    <row r="2610" spans="2:2" x14ac:dyDescent="0.25">
      <c r="B2610" s="31"/>
    </row>
    <row r="2611" spans="2:2" x14ac:dyDescent="0.25">
      <c r="B2611" s="31"/>
    </row>
    <row r="2612" spans="2:2" x14ac:dyDescent="0.25">
      <c r="B2612" s="31"/>
    </row>
    <row r="2613" spans="2:2" x14ac:dyDescent="0.25">
      <c r="B2613" s="31"/>
    </row>
    <row r="2614" spans="2:2" x14ac:dyDescent="0.25">
      <c r="B2614" s="31"/>
    </row>
    <row r="2615" spans="2:2" x14ac:dyDescent="0.25">
      <c r="B2615" s="31"/>
    </row>
    <row r="2616" spans="2:2" x14ac:dyDescent="0.25">
      <c r="B2616" s="31"/>
    </row>
    <row r="2617" spans="2:2" x14ac:dyDescent="0.25">
      <c r="B2617" s="31"/>
    </row>
    <row r="2618" spans="2:2" x14ac:dyDescent="0.25">
      <c r="B2618" s="31"/>
    </row>
    <row r="2619" spans="2:2" x14ac:dyDescent="0.25">
      <c r="B2619" s="31"/>
    </row>
    <row r="2620" spans="2:2" x14ac:dyDescent="0.25">
      <c r="B2620" s="31"/>
    </row>
    <row r="2621" spans="2:2" x14ac:dyDescent="0.25">
      <c r="B2621" s="31"/>
    </row>
    <row r="2622" spans="2:2" x14ac:dyDescent="0.25">
      <c r="B2622" s="31"/>
    </row>
    <row r="2623" spans="2:2" x14ac:dyDescent="0.25">
      <c r="B2623" s="31"/>
    </row>
    <row r="2624" spans="2:2" x14ac:dyDescent="0.25">
      <c r="B2624" s="31"/>
    </row>
    <row r="2625" spans="2:2" x14ac:dyDescent="0.25">
      <c r="B2625" s="31"/>
    </row>
    <row r="2626" spans="2:2" x14ac:dyDescent="0.25">
      <c r="B2626" s="31"/>
    </row>
    <row r="2627" spans="2:2" x14ac:dyDescent="0.25">
      <c r="B2627" s="31"/>
    </row>
    <row r="2628" spans="2:2" x14ac:dyDescent="0.25">
      <c r="B2628" s="31"/>
    </row>
    <row r="2629" spans="2:2" x14ac:dyDescent="0.25">
      <c r="B2629" s="31"/>
    </row>
    <row r="2630" spans="2:2" x14ac:dyDescent="0.25">
      <c r="B2630" s="31"/>
    </row>
    <row r="2631" spans="2:2" x14ac:dyDescent="0.25">
      <c r="B2631" s="31"/>
    </row>
    <row r="2632" spans="2:2" x14ac:dyDescent="0.25">
      <c r="B2632" s="31"/>
    </row>
    <row r="2633" spans="2:2" x14ac:dyDescent="0.25">
      <c r="B2633" s="31"/>
    </row>
    <row r="2634" spans="2:2" x14ac:dyDescent="0.25">
      <c r="B2634" s="31"/>
    </row>
    <row r="2635" spans="2:2" x14ac:dyDescent="0.25">
      <c r="B2635" s="31"/>
    </row>
    <row r="2636" spans="2:2" x14ac:dyDescent="0.25">
      <c r="B2636" s="31"/>
    </row>
    <row r="2637" spans="2:2" x14ac:dyDescent="0.25">
      <c r="B2637" s="31"/>
    </row>
    <row r="2638" spans="2:2" x14ac:dyDescent="0.25">
      <c r="B2638" s="31"/>
    </row>
    <row r="2639" spans="2:2" x14ac:dyDescent="0.25">
      <c r="B2639" s="31"/>
    </row>
    <row r="2640" spans="2:2" x14ac:dyDescent="0.25">
      <c r="B2640" s="31"/>
    </row>
    <row r="2641" spans="2:2" x14ac:dyDescent="0.25">
      <c r="B2641" s="31"/>
    </row>
    <row r="2642" spans="2:2" x14ac:dyDescent="0.25">
      <c r="B2642" s="31"/>
    </row>
    <row r="2643" spans="2:2" x14ac:dyDescent="0.25">
      <c r="B2643" s="31"/>
    </row>
    <row r="2644" spans="2:2" x14ac:dyDescent="0.25">
      <c r="B2644" s="31"/>
    </row>
    <row r="2645" spans="2:2" x14ac:dyDescent="0.25">
      <c r="B2645" s="31"/>
    </row>
    <row r="2646" spans="2:2" x14ac:dyDescent="0.25">
      <c r="B2646" s="31"/>
    </row>
    <row r="2647" spans="2:2" x14ac:dyDescent="0.25">
      <c r="B2647" s="31"/>
    </row>
    <row r="2648" spans="2:2" x14ac:dyDescent="0.25">
      <c r="B2648" s="31"/>
    </row>
    <row r="2649" spans="2:2" x14ac:dyDescent="0.25">
      <c r="B2649" s="31"/>
    </row>
    <row r="2650" spans="2:2" x14ac:dyDescent="0.25">
      <c r="B2650" s="31"/>
    </row>
    <row r="2651" spans="2:2" x14ac:dyDescent="0.25">
      <c r="B2651" s="31"/>
    </row>
    <row r="2652" spans="2:2" x14ac:dyDescent="0.25">
      <c r="B2652" s="31"/>
    </row>
    <row r="2653" spans="2:2" x14ac:dyDescent="0.25">
      <c r="B2653" s="31"/>
    </row>
    <row r="2654" spans="2:2" x14ac:dyDescent="0.25">
      <c r="B2654" s="31"/>
    </row>
    <row r="2655" spans="2:2" x14ac:dyDescent="0.25">
      <c r="B2655" s="31"/>
    </row>
    <row r="2656" spans="2:2" x14ac:dyDescent="0.25">
      <c r="B2656" s="31"/>
    </row>
    <row r="2657" spans="2:2" x14ac:dyDescent="0.25">
      <c r="B2657" s="31"/>
    </row>
    <row r="2658" spans="2:2" x14ac:dyDescent="0.25">
      <c r="B2658" s="31"/>
    </row>
    <row r="2659" spans="2:2" x14ac:dyDescent="0.25">
      <c r="B2659" s="31"/>
    </row>
    <row r="2660" spans="2:2" x14ac:dyDescent="0.25">
      <c r="B2660" s="31"/>
    </row>
    <row r="2661" spans="2:2" x14ac:dyDescent="0.25">
      <c r="B2661" s="31"/>
    </row>
    <row r="2662" spans="2:2" x14ac:dyDescent="0.25">
      <c r="B2662" s="31"/>
    </row>
    <row r="2663" spans="2:2" x14ac:dyDescent="0.25">
      <c r="B2663" s="31"/>
    </row>
    <row r="2664" spans="2:2" x14ac:dyDescent="0.25">
      <c r="B2664" s="31"/>
    </row>
    <row r="2665" spans="2:2" x14ac:dyDescent="0.25">
      <c r="B2665" s="31"/>
    </row>
    <row r="2666" spans="2:2" x14ac:dyDescent="0.25">
      <c r="B2666" s="31"/>
    </row>
    <row r="2667" spans="2:2" x14ac:dyDescent="0.25">
      <c r="B2667" s="31"/>
    </row>
    <row r="2668" spans="2:2" x14ac:dyDescent="0.25">
      <c r="B2668" s="31"/>
    </row>
    <row r="2669" spans="2:2" x14ac:dyDescent="0.25">
      <c r="B2669" s="31"/>
    </row>
    <row r="2670" spans="2:2" x14ac:dyDescent="0.25">
      <c r="B2670" s="31"/>
    </row>
    <row r="2671" spans="2:2" x14ac:dyDescent="0.25">
      <c r="B2671" s="31"/>
    </row>
    <row r="2672" spans="2:2" x14ac:dyDescent="0.25">
      <c r="B2672" s="31"/>
    </row>
    <row r="2673" spans="2:2" x14ac:dyDescent="0.25">
      <c r="B2673" s="31"/>
    </row>
    <row r="2674" spans="2:2" x14ac:dyDescent="0.25">
      <c r="B2674" s="31"/>
    </row>
    <row r="2675" spans="2:2" x14ac:dyDescent="0.25">
      <c r="B2675" s="31"/>
    </row>
    <row r="2676" spans="2:2" x14ac:dyDescent="0.25">
      <c r="B2676" s="31"/>
    </row>
    <row r="2677" spans="2:2" x14ac:dyDescent="0.25">
      <c r="B2677" s="31"/>
    </row>
    <row r="2678" spans="2:2" x14ac:dyDescent="0.25">
      <c r="B2678" s="31"/>
    </row>
    <row r="2679" spans="2:2" x14ac:dyDescent="0.25">
      <c r="B2679" s="31"/>
    </row>
    <row r="2680" spans="2:2" x14ac:dyDescent="0.25">
      <c r="B2680" s="31"/>
    </row>
    <row r="2681" spans="2:2" x14ac:dyDescent="0.25">
      <c r="B2681" s="31"/>
    </row>
    <row r="2682" spans="2:2" x14ac:dyDescent="0.25">
      <c r="B2682" s="31"/>
    </row>
    <row r="2683" spans="2:2" x14ac:dyDescent="0.25">
      <c r="B2683" s="31"/>
    </row>
    <row r="2684" spans="2:2" x14ac:dyDescent="0.25">
      <c r="B2684" s="31"/>
    </row>
    <row r="2685" spans="2:2" x14ac:dyDescent="0.25">
      <c r="B2685" s="31"/>
    </row>
    <row r="2686" spans="2:2" x14ac:dyDescent="0.25">
      <c r="B2686" s="31"/>
    </row>
    <row r="2687" spans="2:2" x14ac:dyDescent="0.25">
      <c r="B2687" s="31"/>
    </row>
    <row r="2688" spans="2:2" x14ac:dyDescent="0.25">
      <c r="B2688" s="31"/>
    </row>
    <row r="2689" spans="2:2" x14ac:dyDescent="0.25">
      <c r="B2689" s="31"/>
    </row>
    <row r="2690" spans="2:2" x14ac:dyDescent="0.25">
      <c r="B2690" s="31"/>
    </row>
    <row r="2691" spans="2:2" x14ac:dyDescent="0.25">
      <c r="B2691" s="31"/>
    </row>
    <row r="2692" spans="2:2" x14ac:dyDescent="0.25">
      <c r="B2692" s="31"/>
    </row>
    <row r="2693" spans="2:2" x14ac:dyDescent="0.25">
      <c r="B2693" s="31"/>
    </row>
    <row r="2694" spans="2:2" x14ac:dyDescent="0.25">
      <c r="B2694" s="31"/>
    </row>
    <row r="2695" spans="2:2" x14ac:dyDescent="0.25">
      <c r="B2695" s="31"/>
    </row>
    <row r="2696" spans="2:2" x14ac:dyDescent="0.25">
      <c r="B2696" s="31"/>
    </row>
    <row r="2697" spans="2:2" x14ac:dyDescent="0.25">
      <c r="B2697" s="31"/>
    </row>
    <row r="2698" spans="2:2" x14ac:dyDescent="0.25">
      <c r="B2698" s="31"/>
    </row>
    <row r="2699" spans="2:2" x14ac:dyDescent="0.25">
      <c r="B2699" s="31"/>
    </row>
    <row r="2700" spans="2:2" x14ac:dyDescent="0.25">
      <c r="B2700" s="31"/>
    </row>
    <row r="2701" spans="2:2" x14ac:dyDescent="0.25">
      <c r="B2701" s="31"/>
    </row>
    <row r="2702" spans="2:2" x14ac:dyDescent="0.25">
      <c r="B2702" s="31"/>
    </row>
    <row r="2703" spans="2:2" x14ac:dyDescent="0.25">
      <c r="B2703" s="31"/>
    </row>
    <row r="2704" spans="2:2" x14ac:dyDescent="0.25">
      <c r="B2704" s="31"/>
    </row>
    <row r="2705" spans="2:2" x14ac:dyDescent="0.25">
      <c r="B2705" s="31"/>
    </row>
    <row r="2706" spans="2:2" x14ac:dyDescent="0.25">
      <c r="B2706" s="31"/>
    </row>
    <row r="2707" spans="2:2" x14ac:dyDescent="0.25">
      <c r="B2707" s="31"/>
    </row>
    <row r="2708" spans="2:2" x14ac:dyDescent="0.25">
      <c r="B2708" s="31"/>
    </row>
    <row r="2709" spans="2:2" x14ac:dyDescent="0.25">
      <c r="B2709" s="31"/>
    </row>
    <row r="2710" spans="2:2" x14ac:dyDescent="0.25">
      <c r="B2710" s="31"/>
    </row>
    <row r="2711" spans="2:2" x14ac:dyDescent="0.25">
      <c r="B2711" s="31"/>
    </row>
    <row r="2712" spans="2:2" x14ac:dyDescent="0.25">
      <c r="B2712" s="31"/>
    </row>
    <row r="2713" spans="2:2" x14ac:dyDescent="0.25">
      <c r="B2713" s="31"/>
    </row>
    <row r="2714" spans="2:2" x14ac:dyDescent="0.25">
      <c r="B2714" s="31"/>
    </row>
    <row r="2715" spans="2:2" x14ac:dyDescent="0.25">
      <c r="B2715" s="31"/>
    </row>
    <row r="2716" spans="2:2" x14ac:dyDescent="0.25">
      <c r="B2716" s="31"/>
    </row>
    <row r="2717" spans="2:2" x14ac:dyDescent="0.25">
      <c r="B2717" s="31"/>
    </row>
    <row r="2718" spans="2:2" x14ac:dyDescent="0.25">
      <c r="B2718" s="31"/>
    </row>
    <row r="2719" spans="2:2" x14ac:dyDescent="0.25">
      <c r="B2719" s="31"/>
    </row>
    <row r="2720" spans="2:2" x14ac:dyDescent="0.25">
      <c r="B2720" s="31"/>
    </row>
    <row r="2721" spans="2:2" x14ac:dyDescent="0.25">
      <c r="B2721" s="31"/>
    </row>
    <row r="2722" spans="2:2" x14ac:dyDescent="0.25">
      <c r="B2722" s="31"/>
    </row>
    <row r="2723" spans="2:2" x14ac:dyDescent="0.25">
      <c r="B2723" s="31"/>
    </row>
    <row r="2724" spans="2:2" x14ac:dyDescent="0.25">
      <c r="B2724" s="31"/>
    </row>
    <row r="2725" spans="2:2" x14ac:dyDescent="0.25">
      <c r="B2725" s="31"/>
    </row>
    <row r="2726" spans="2:2" x14ac:dyDescent="0.25">
      <c r="B2726" s="31"/>
    </row>
    <row r="2727" spans="2:2" x14ac:dyDescent="0.25">
      <c r="B2727" s="31"/>
    </row>
    <row r="2728" spans="2:2" x14ac:dyDescent="0.25">
      <c r="B2728" s="31"/>
    </row>
    <row r="2729" spans="2:2" x14ac:dyDescent="0.25">
      <c r="B2729" s="31"/>
    </row>
    <row r="2730" spans="2:2" x14ac:dyDescent="0.25">
      <c r="B2730" s="31"/>
    </row>
    <row r="2731" spans="2:2" x14ac:dyDescent="0.25">
      <c r="B2731" s="31"/>
    </row>
    <row r="2732" spans="2:2" x14ac:dyDescent="0.25">
      <c r="B2732" s="31"/>
    </row>
    <row r="2733" spans="2:2" x14ac:dyDescent="0.25">
      <c r="B2733" s="31"/>
    </row>
    <row r="2734" spans="2:2" x14ac:dyDescent="0.25">
      <c r="B2734" s="31"/>
    </row>
    <row r="2735" spans="2:2" x14ac:dyDescent="0.25">
      <c r="B2735" s="31"/>
    </row>
    <row r="2736" spans="2:2" x14ac:dyDescent="0.25">
      <c r="B2736" s="31"/>
    </row>
    <row r="2737" spans="2:2" x14ac:dyDescent="0.25">
      <c r="B2737" s="31"/>
    </row>
    <row r="2738" spans="2:2" x14ac:dyDescent="0.25">
      <c r="B2738" s="31"/>
    </row>
    <row r="2739" spans="2:2" x14ac:dyDescent="0.25">
      <c r="B2739" s="31"/>
    </row>
    <row r="2740" spans="2:2" x14ac:dyDescent="0.25">
      <c r="B2740" s="31"/>
    </row>
    <row r="2741" spans="2:2" x14ac:dyDescent="0.25">
      <c r="B2741" s="31"/>
    </row>
    <row r="2742" spans="2:2" x14ac:dyDescent="0.25">
      <c r="B2742" s="31"/>
    </row>
    <row r="2743" spans="2:2" x14ac:dyDescent="0.25">
      <c r="B2743" s="31"/>
    </row>
    <row r="2744" spans="2:2" x14ac:dyDescent="0.25">
      <c r="B2744" s="31"/>
    </row>
    <row r="2745" spans="2:2" x14ac:dyDescent="0.25">
      <c r="B2745" s="31"/>
    </row>
    <row r="2746" spans="2:2" x14ac:dyDescent="0.25">
      <c r="B2746" s="31"/>
    </row>
    <row r="2747" spans="2:2" x14ac:dyDescent="0.25">
      <c r="B2747" s="31"/>
    </row>
    <row r="2748" spans="2:2" x14ac:dyDescent="0.25">
      <c r="B2748" s="31"/>
    </row>
    <row r="2749" spans="2:2" x14ac:dyDescent="0.25">
      <c r="B2749" s="31"/>
    </row>
    <row r="2750" spans="2:2" x14ac:dyDescent="0.25">
      <c r="B2750" s="31"/>
    </row>
    <row r="2751" spans="2:2" x14ac:dyDescent="0.25">
      <c r="B2751" s="31"/>
    </row>
    <row r="2752" spans="2:2" x14ac:dyDescent="0.25">
      <c r="B2752" s="31"/>
    </row>
    <row r="2753" spans="2:2" x14ac:dyDescent="0.25">
      <c r="B2753" s="31"/>
    </row>
    <row r="2754" spans="2:2" x14ac:dyDescent="0.25">
      <c r="B2754" s="31"/>
    </row>
    <row r="2755" spans="2:2" x14ac:dyDescent="0.25">
      <c r="B2755" s="31"/>
    </row>
    <row r="2756" spans="2:2" x14ac:dyDescent="0.25">
      <c r="B2756" s="31"/>
    </row>
    <row r="2757" spans="2:2" x14ac:dyDescent="0.25">
      <c r="B2757" s="31"/>
    </row>
    <row r="2758" spans="2:2" x14ac:dyDescent="0.25">
      <c r="B2758" s="31"/>
    </row>
    <row r="2759" spans="2:2" x14ac:dyDescent="0.25">
      <c r="B2759" s="31"/>
    </row>
    <row r="2760" spans="2:2" x14ac:dyDescent="0.25">
      <c r="B2760" s="31"/>
    </row>
    <row r="2761" spans="2:2" x14ac:dyDescent="0.25">
      <c r="B2761" s="31"/>
    </row>
    <row r="2762" spans="2:2" x14ac:dyDescent="0.25">
      <c r="B2762" s="31"/>
    </row>
    <row r="2763" spans="2:2" x14ac:dyDescent="0.25">
      <c r="B2763" s="31"/>
    </row>
    <row r="2764" spans="2:2" x14ac:dyDescent="0.25">
      <c r="B2764" s="31"/>
    </row>
    <row r="2765" spans="2:2" x14ac:dyDescent="0.25">
      <c r="B2765" s="31"/>
    </row>
    <row r="2766" spans="2:2" x14ac:dyDescent="0.25">
      <c r="B2766" s="31"/>
    </row>
    <row r="2767" spans="2:2" x14ac:dyDescent="0.25">
      <c r="B2767" s="31"/>
    </row>
    <row r="2768" spans="2:2" x14ac:dyDescent="0.25">
      <c r="B2768" s="31"/>
    </row>
    <row r="2769" spans="2:2" x14ac:dyDescent="0.25">
      <c r="B2769" s="31"/>
    </row>
    <row r="2770" spans="2:2" x14ac:dyDescent="0.25">
      <c r="B2770" s="31"/>
    </row>
    <row r="2771" spans="2:2" x14ac:dyDescent="0.25">
      <c r="B2771" s="31"/>
    </row>
    <row r="2772" spans="2:2" x14ac:dyDescent="0.25">
      <c r="B2772" s="31"/>
    </row>
    <row r="2773" spans="2:2" x14ac:dyDescent="0.25">
      <c r="B2773" s="31"/>
    </row>
    <row r="2774" spans="2:2" x14ac:dyDescent="0.25">
      <c r="B2774" s="31"/>
    </row>
    <row r="2775" spans="2:2" x14ac:dyDescent="0.25">
      <c r="B2775" s="31"/>
    </row>
    <row r="2776" spans="2:2" x14ac:dyDescent="0.25">
      <c r="B2776" s="31"/>
    </row>
    <row r="2777" spans="2:2" x14ac:dyDescent="0.25">
      <c r="B2777" s="31"/>
    </row>
    <row r="2778" spans="2:2" x14ac:dyDescent="0.25">
      <c r="B2778" s="31"/>
    </row>
    <row r="2779" spans="2:2" x14ac:dyDescent="0.25">
      <c r="B2779" s="31"/>
    </row>
    <row r="2780" spans="2:2" x14ac:dyDescent="0.25">
      <c r="B2780" s="31"/>
    </row>
    <row r="2781" spans="2:2" x14ac:dyDescent="0.25">
      <c r="B2781" s="31"/>
    </row>
    <row r="2782" spans="2:2" x14ac:dyDescent="0.25">
      <c r="B2782" s="31"/>
    </row>
    <row r="2783" spans="2:2" x14ac:dyDescent="0.25">
      <c r="B2783" s="31"/>
    </row>
    <row r="2784" spans="2:2" x14ac:dyDescent="0.25">
      <c r="B2784" s="31"/>
    </row>
    <row r="2785" spans="2:2" x14ac:dyDescent="0.25">
      <c r="B2785" s="31"/>
    </row>
    <row r="2786" spans="2:2" x14ac:dyDescent="0.25">
      <c r="B2786" s="31"/>
    </row>
    <row r="2787" spans="2:2" x14ac:dyDescent="0.25">
      <c r="B2787" s="31"/>
    </row>
    <row r="2788" spans="2:2" x14ac:dyDescent="0.25">
      <c r="B2788" s="31"/>
    </row>
    <row r="2789" spans="2:2" x14ac:dyDescent="0.25">
      <c r="B2789" s="31"/>
    </row>
    <row r="2790" spans="2:2" x14ac:dyDescent="0.25">
      <c r="B2790" s="31"/>
    </row>
    <row r="2791" spans="2:2" x14ac:dyDescent="0.25">
      <c r="B2791" s="31"/>
    </row>
    <row r="2792" spans="2:2" x14ac:dyDescent="0.25">
      <c r="B2792" s="31"/>
    </row>
    <row r="2793" spans="2:2" x14ac:dyDescent="0.25">
      <c r="B2793" s="31"/>
    </row>
    <row r="2794" spans="2:2" x14ac:dyDescent="0.25">
      <c r="B2794" s="31"/>
    </row>
    <row r="2795" spans="2:2" x14ac:dyDescent="0.25">
      <c r="B2795" s="31"/>
    </row>
    <row r="2796" spans="2:2" x14ac:dyDescent="0.25">
      <c r="B2796" s="31"/>
    </row>
    <row r="2797" spans="2:2" x14ac:dyDescent="0.25">
      <c r="B2797" s="31"/>
    </row>
    <row r="2798" spans="2:2" x14ac:dyDescent="0.25">
      <c r="B2798" s="31"/>
    </row>
    <row r="2799" spans="2:2" x14ac:dyDescent="0.25">
      <c r="B2799" s="31"/>
    </row>
    <row r="2800" spans="2:2" x14ac:dyDescent="0.25">
      <c r="B2800" s="31"/>
    </row>
    <row r="2801" spans="2:2" x14ac:dyDescent="0.25">
      <c r="B2801" s="31"/>
    </row>
    <row r="2802" spans="2:2" x14ac:dyDescent="0.25">
      <c r="B2802" s="31"/>
    </row>
    <row r="2803" spans="2:2" x14ac:dyDescent="0.25">
      <c r="B2803" s="31"/>
    </row>
    <row r="2804" spans="2:2" x14ac:dyDescent="0.25">
      <c r="B2804" s="31"/>
    </row>
    <row r="2805" spans="2:2" x14ac:dyDescent="0.25">
      <c r="B2805" s="31"/>
    </row>
    <row r="2806" spans="2:2" x14ac:dyDescent="0.25">
      <c r="B2806" s="31"/>
    </row>
    <row r="2807" spans="2:2" x14ac:dyDescent="0.25">
      <c r="B2807" s="31"/>
    </row>
    <row r="2808" spans="2:2" x14ac:dyDescent="0.25">
      <c r="B2808" s="31"/>
    </row>
    <row r="2809" spans="2:2" x14ac:dyDescent="0.25">
      <c r="B2809" s="31"/>
    </row>
    <row r="2810" spans="2:2" x14ac:dyDescent="0.25">
      <c r="B2810" s="31"/>
    </row>
    <row r="2811" spans="2:2" x14ac:dyDescent="0.25">
      <c r="B2811" s="31"/>
    </row>
    <row r="2812" spans="2:2" x14ac:dyDescent="0.25">
      <c r="B2812" s="31"/>
    </row>
    <row r="2813" spans="2:2" x14ac:dyDescent="0.25">
      <c r="B2813" s="31"/>
    </row>
    <row r="2814" spans="2:2" x14ac:dyDescent="0.25">
      <c r="B2814" s="31"/>
    </row>
    <row r="2815" spans="2:2" x14ac:dyDescent="0.25">
      <c r="B2815" s="31"/>
    </row>
    <row r="2816" spans="2:2" x14ac:dyDescent="0.25">
      <c r="B2816" s="31"/>
    </row>
    <row r="2817" spans="2:2" x14ac:dyDescent="0.25">
      <c r="B2817" s="31"/>
    </row>
    <row r="2818" spans="2:2" x14ac:dyDescent="0.25">
      <c r="B2818" s="31"/>
    </row>
    <row r="2819" spans="2:2" x14ac:dyDescent="0.25">
      <c r="B2819" s="31"/>
    </row>
    <row r="2820" spans="2:2" x14ac:dyDescent="0.25">
      <c r="B2820" s="31"/>
    </row>
    <row r="2821" spans="2:2" x14ac:dyDescent="0.25">
      <c r="B2821" s="31"/>
    </row>
    <row r="2822" spans="2:2" x14ac:dyDescent="0.25">
      <c r="B2822" s="31"/>
    </row>
    <row r="2823" spans="2:2" x14ac:dyDescent="0.25">
      <c r="B2823" s="31"/>
    </row>
    <row r="2824" spans="2:2" x14ac:dyDescent="0.25">
      <c r="B2824" s="31"/>
    </row>
    <row r="2825" spans="2:2" x14ac:dyDescent="0.25">
      <c r="B2825" s="31"/>
    </row>
    <row r="2826" spans="2:2" x14ac:dyDescent="0.25">
      <c r="B2826" s="31"/>
    </row>
    <row r="2827" spans="2:2" x14ac:dyDescent="0.25">
      <c r="B2827" s="31"/>
    </row>
    <row r="2828" spans="2:2" x14ac:dyDescent="0.25">
      <c r="B2828" s="31"/>
    </row>
    <row r="2829" spans="2:2" x14ac:dyDescent="0.25">
      <c r="B2829" s="31"/>
    </row>
    <row r="2830" spans="2:2" x14ac:dyDescent="0.25">
      <c r="B2830" s="31"/>
    </row>
    <row r="2831" spans="2:2" x14ac:dyDescent="0.25">
      <c r="B2831" s="31"/>
    </row>
    <row r="2832" spans="2:2" x14ac:dyDescent="0.25">
      <c r="B2832" s="31"/>
    </row>
    <row r="2833" spans="2:2" x14ac:dyDescent="0.25">
      <c r="B2833" s="31"/>
    </row>
    <row r="2834" spans="2:2" x14ac:dyDescent="0.25">
      <c r="B2834" s="31"/>
    </row>
    <row r="2835" spans="2:2" x14ac:dyDescent="0.25">
      <c r="B2835" s="31"/>
    </row>
    <row r="2836" spans="2:2" x14ac:dyDescent="0.25">
      <c r="B2836" s="31"/>
    </row>
    <row r="2837" spans="2:2" x14ac:dyDescent="0.25">
      <c r="B2837" s="31"/>
    </row>
    <row r="2838" spans="2:2" x14ac:dyDescent="0.25">
      <c r="B2838" s="31"/>
    </row>
    <row r="2839" spans="2:2" x14ac:dyDescent="0.25">
      <c r="B2839" s="31"/>
    </row>
    <row r="2840" spans="2:2" x14ac:dyDescent="0.25">
      <c r="B2840" s="31"/>
    </row>
    <row r="2841" spans="2:2" x14ac:dyDescent="0.25">
      <c r="B2841" s="31"/>
    </row>
    <row r="2842" spans="2:2" x14ac:dyDescent="0.25">
      <c r="B2842" s="31"/>
    </row>
    <row r="2843" spans="2:2" x14ac:dyDescent="0.25">
      <c r="B2843" s="31"/>
    </row>
    <row r="2844" spans="2:2" x14ac:dyDescent="0.25">
      <c r="B2844" s="31"/>
    </row>
    <row r="2845" spans="2:2" x14ac:dyDescent="0.25">
      <c r="B2845" s="31"/>
    </row>
    <row r="2846" spans="2:2" x14ac:dyDescent="0.25">
      <c r="B2846" s="31"/>
    </row>
    <row r="2847" spans="2:2" x14ac:dyDescent="0.25">
      <c r="B2847" s="31"/>
    </row>
    <row r="2848" spans="2:2" x14ac:dyDescent="0.25">
      <c r="B2848" s="31"/>
    </row>
    <row r="2849" spans="2:2" x14ac:dyDescent="0.25">
      <c r="B2849" s="31"/>
    </row>
    <row r="2850" spans="2:2" x14ac:dyDescent="0.25">
      <c r="B2850" s="31"/>
    </row>
    <row r="2851" spans="2:2" x14ac:dyDescent="0.25">
      <c r="B2851" s="31"/>
    </row>
    <row r="2852" spans="2:2" x14ac:dyDescent="0.25">
      <c r="B2852" s="31"/>
    </row>
    <row r="2853" spans="2:2" x14ac:dyDescent="0.25">
      <c r="B2853" s="31"/>
    </row>
    <row r="2854" spans="2:2" x14ac:dyDescent="0.25">
      <c r="B2854" s="31"/>
    </row>
    <row r="2855" spans="2:2" x14ac:dyDescent="0.25">
      <c r="B2855" s="31"/>
    </row>
    <row r="2856" spans="2:2" x14ac:dyDescent="0.25">
      <c r="B2856" s="31"/>
    </row>
    <row r="2857" spans="2:2" x14ac:dyDescent="0.25">
      <c r="B2857" s="31"/>
    </row>
    <row r="2858" spans="2:2" x14ac:dyDescent="0.25">
      <c r="B2858" s="31"/>
    </row>
    <row r="2859" spans="2:2" x14ac:dyDescent="0.25">
      <c r="B2859" s="31"/>
    </row>
    <row r="2860" spans="2:2" x14ac:dyDescent="0.25">
      <c r="B2860" s="31"/>
    </row>
    <row r="2861" spans="2:2" x14ac:dyDescent="0.25">
      <c r="B2861" s="31"/>
    </row>
    <row r="2862" spans="2:2" x14ac:dyDescent="0.25">
      <c r="B2862" s="31"/>
    </row>
    <row r="2863" spans="2:2" x14ac:dyDescent="0.25">
      <c r="B2863" s="31"/>
    </row>
    <row r="2864" spans="2:2" x14ac:dyDescent="0.25">
      <c r="B2864" s="31"/>
    </row>
    <row r="2865" spans="2:2" x14ac:dyDescent="0.25">
      <c r="B2865" s="31"/>
    </row>
    <row r="2866" spans="2:2" x14ac:dyDescent="0.25">
      <c r="B2866" s="31"/>
    </row>
    <row r="2867" spans="2:2" x14ac:dyDescent="0.25">
      <c r="B2867" s="31"/>
    </row>
    <row r="2868" spans="2:2" x14ac:dyDescent="0.25">
      <c r="B2868" s="31"/>
    </row>
    <row r="2869" spans="2:2" x14ac:dyDescent="0.25">
      <c r="B2869" s="31"/>
    </row>
    <row r="2870" spans="2:2" x14ac:dyDescent="0.25">
      <c r="B2870" s="31"/>
    </row>
    <row r="2871" spans="2:2" x14ac:dyDescent="0.25">
      <c r="B2871" s="31"/>
    </row>
    <row r="2872" spans="2:2" x14ac:dyDescent="0.25">
      <c r="B2872" s="31"/>
    </row>
    <row r="2873" spans="2:2" x14ac:dyDescent="0.25">
      <c r="B2873" s="31"/>
    </row>
    <row r="2874" spans="2:2" x14ac:dyDescent="0.25">
      <c r="B2874" s="31"/>
    </row>
    <row r="2875" spans="2:2" x14ac:dyDescent="0.25">
      <c r="B2875" s="31"/>
    </row>
    <row r="2876" spans="2:2" x14ac:dyDescent="0.25">
      <c r="B2876" s="31"/>
    </row>
    <row r="2877" spans="2:2" x14ac:dyDescent="0.25">
      <c r="B2877" s="31"/>
    </row>
    <row r="2878" spans="2:2" x14ac:dyDescent="0.25">
      <c r="B2878" s="31"/>
    </row>
    <row r="2879" spans="2:2" x14ac:dyDescent="0.25">
      <c r="B2879" s="31"/>
    </row>
    <row r="2880" spans="2:2" x14ac:dyDescent="0.25">
      <c r="B2880" s="31"/>
    </row>
    <row r="2881" spans="2:2" x14ac:dyDescent="0.25">
      <c r="B2881" s="31"/>
    </row>
    <row r="2882" spans="2:2" x14ac:dyDescent="0.25">
      <c r="B2882" s="31"/>
    </row>
    <row r="2883" spans="2:2" x14ac:dyDescent="0.25">
      <c r="B2883" s="31"/>
    </row>
    <row r="2884" spans="2:2" x14ac:dyDescent="0.25">
      <c r="B2884" s="31"/>
    </row>
    <row r="2885" spans="2:2" x14ac:dyDescent="0.25">
      <c r="B2885" s="31"/>
    </row>
    <row r="2886" spans="2:2" x14ac:dyDescent="0.25">
      <c r="B2886" s="31"/>
    </row>
    <row r="2887" spans="2:2" x14ac:dyDescent="0.25">
      <c r="B2887" s="31"/>
    </row>
    <row r="2888" spans="2:2" x14ac:dyDescent="0.25">
      <c r="B2888" s="31"/>
    </row>
    <row r="2889" spans="2:2" x14ac:dyDescent="0.25">
      <c r="B2889" s="31"/>
    </row>
    <row r="2890" spans="2:2" x14ac:dyDescent="0.25">
      <c r="B2890" s="31"/>
    </row>
    <row r="2891" spans="2:2" x14ac:dyDescent="0.25">
      <c r="B2891" s="31"/>
    </row>
    <row r="2892" spans="2:2" x14ac:dyDescent="0.25">
      <c r="B2892" s="31"/>
    </row>
    <row r="2893" spans="2:2" x14ac:dyDescent="0.25">
      <c r="B2893" s="31"/>
    </row>
    <row r="2894" spans="2:2" x14ac:dyDescent="0.25">
      <c r="B2894" s="31"/>
    </row>
    <row r="2895" spans="2:2" x14ac:dyDescent="0.25">
      <c r="B2895" s="31"/>
    </row>
    <row r="2896" spans="2:2" x14ac:dyDescent="0.25">
      <c r="B2896" s="31"/>
    </row>
    <row r="2897" spans="2:2" x14ac:dyDescent="0.25">
      <c r="B2897" s="31"/>
    </row>
    <row r="2898" spans="2:2" x14ac:dyDescent="0.25">
      <c r="B2898" s="31"/>
    </row>
    <row r="2899" spans="2:2" x14ac:dyDescent="0.25">
      <c r="B2899" s="31"/>
    </row>
    <row r="2900" spans="2:2" x14ac:dyDescent="0.25">
      <c r="B2900" s="31"/>
    </row>
    <row r="2901" spans="2:2" x14ac:dyDescent="0.25">
      <c r="B2901" s="31"/>
    </row>
    <row r="2902" spans="2:2" x14ac:dyDescent="0.25">
      <c r="B2902" s="31"/>
    </row>
    <row r="2903" spans="2:2" x14ac:dyDescent="0.25">
      <c r="B2903" s="31"/>
    </row>
    <row r="2904" spans="2:2" x14ac:dyDescent="0.25">
      <c r="B2904" s="31"/>
    </row>
    <row r="2905" spans="2:2" x14ac:dyDescent="0.25">
      <c r="B2905" s="31"/>
    </row>
    <row r="2906" spans="2:2" x14ac:dyDescent="0.25">
      <c r="B2906" s="31"/>
    </row>
    <row r="2907" spans="2:2" x14ac:dyDescent="0.25">
      <c r="B2907" s="31"/>
    </row>
    <row r="2908" spans="2:2" x14ac:dyDescent="0.25">
      <c r="B2908" s="31"/>
    </row>
    <row r="2909" spans="2:2" x14ac:dyDescent="0.25">
      <c r="B2909" s="31"/>
    </row>
    <row r="2910" spans="2:2" x14ac:dyDescent="0.25">
      <c r="B2910" s="31"/>
    </row>
    <row r="2911" spans="2:2" x14ac:dyDescent="0.25">
      <c r="B2911" s="31"/>
    </row>
    <row r="2912" spans="2:2" x14ac:dyDescent="0.25">
      <c r="B2912" s="31"/>
    </row>
    <row r="2913" spans="2:2" x14ac:dyDescent="0.25">
      <c r="B2913" s="31"/>
    </row>
    <row r="2914" spans="2:2" x14ac:dyDescent="0.25">
      <c r="B2914" s="31"/>
    </row>
    <row r="2915" spans="2:2" x14ac:dyDescent="0.25">
      <c r="B2915" s="31"/>
    </row>
    <row r="2916" spans="2:2" x14ac:dyDescent="0.25">
      <c r="B2916" s="31"/>
    </row>
    <row r="2917" spans="2:2" x14ac:dyDescent="0.25">
      <c r="B2917" s="31"/>
    </row>
    <row r="2918" spans="2:2" x14ac:dyDescent="0.25">
      <c r="B2918" s="31"/>
    </row>
    <row r="2919" spans="2:2" x14ac:dyDescent="0.25">
      <c r="B2919" s="31"/>
    </row>
    <row r="2920" spans="2:2" x14ac:dyDescent="0.25">
      <c r="B2920" s="31"/>
    </row>
    <row r="2921" spans="2:2" x14ac:dyDescent="0.25">
      <c r="B2921" s="31"/>
    </row>
    <row r="2922" spans="2:2" x14ac:dyDescent="0.25">
      <c r="B2922" s="31"/>
    </row>
    <row r="2923" spans="2:2" x14ac:dyDescent="0.25">
      <c r="B2923" s="31"/>
    </row>
    <row r="2924" spans="2:2" x14ac:dyDescent="0.25">
      <c r="B2924" s="31"/>
    </row>
    <row r="2925" spans="2:2" x14ac:dyDescent="0.25">
      <c r="B2925" s="31"/>
    </row>
    <row r="2926" spans="2:2" x14ac:dyDescent="0.25">
      <c r="B2926" s="31"/>
    </row>
    <row r="2927" spans="2:2" x14ac:dyDescent="0.25">
      <c r="B2927" s="31"/>
    </row>
    <row r="2928" spans="2:2" x14ac:dyDescent="0.25">
      <c r="B2928" s="31"/>
    </row>
    <row r="2929" spans="2:2" x14ac:dyDescent="0.25">
      <c r="B2929" s="31"/>
    </row>
    <row r="2930" spans="2:2" x14ac:dyDescent="0.25">
      <c r="B2930" s="31"/>
    </row>
    <row r="2931" spans="2:2" x14ac:dyDescent="0.25">
      <c r="B2931" s="31"/>
    </row>
    <row r="2932" spans="2:2" x14ac:dyDescent="0.25">
      <c r="B2932" s="31"/>
    </row>
    <row r="2933" spans="2:2" x14ac:dyDescent="0.25">
      <c r="B2933" s="31"/>
    </row>
    <row r="2934" spans="2:2" x14ac:dyDescent="0.25">
      <c r="B2934" s="31"/>
    </row>
    <row r="2935" spans="2:2" x14ac:dyDescent="0.25">
      <c r="B2935" s="31"/>
    </row>
    <row r="2936" spans="2:2" x14ac:dyDescent="0.25">
      <c r="B2936" s="31"/>
    </row>
    <row r="2937" spans="2:2" x14ac:dyDescent="0.25">
      <c r="B2937" s="31"/>
    </row>
    <row r="2938" spans="2:2" x14ac:dyDescent="0.25">
      <c r="B2938" s="31"/>
    </row>
    <row r="2939" spans="2:2" x14ac:dyDescent="0.25">
      <c r="B2939" s="31"/>
    </row>
    <row r="2940" spans="2:2" x14ac:dyDescent="0.25">
      <c r="B2940" s="31"/>
    </row>
    <row r="2941" spans="2:2" x14ac:dyDescent="0.25">
      <c r="B2941" s="31"/>
    </row>
    <row r="2942" spans="2:2" x14ac:dyDescent="0.25">
      <c r="B2942" s="31"/>
    </row>
    <row r="2943" spans="2:2" x14ac:dyDescent="0.25">
      <c r="B2943" s="31"/>
    </row>
    <row r="2944" spans="2:2" x14ac:dyDescent="0.25">
      <c r="B2944" s="31"/>
    </row>
    <row r="2945" spans="2:2" x14ac:dyDescent="0.25">
      <c r="B2945" s="31"/>
    </row>
    <row r="2946" spans="2:2" x14ac:dyDescent="0.25">
      <c r="B2946" s="31"/>
    </row>
    <row r="2947" spans="2:2" x14ac:dyDescent="0.25">
      <c r="B2947" s="31"/>
    </row>
    <row r="2948" spans="2:2" x14ac:dyDescent="0.25">
      <c r="B2948" s="31"/>
    </row>
    <row r="2949" spans="2:2" x14ac:dyDescent="0.25">
      <c r="B2949" s="31"/>
    </row>
    <row r="2950" spans="2:2" x14ac:dyDescent="0.25">
      <c r="B2950" s="31"/>
    </row>
    <row r="2951" spans="2:2" x14ac:dyDescent="0.25">
      <c r="B2951" s="31"/>
    </row>
    <row r="2952" spans="2:2" x14ac:dyDescent="0.25">
      <c r="B2952" s="31"/>
    </row>
    <row r="2953" spans="2:2" x14ac:dyDescent="0.25">
      <c r="B2953" s="31"/>
    </row>
    <row r="2954" spans="2:2" x14ac:dyDescent="0.25">
      <c r="B2954" s="31"/>
    </row>
    <row r="2955" spans="2:2" x14ac:dyDescent="0.25">
      <c r="B2955" s="31"/>
    </row>
    <row r="2956" spans="2:2" x14ac:dyDescent="0.25">
      <c r="B2956" s="31"/>
    </row>
    <row r="2957" spans="2:2" x14ac:dyDescent="0.25">
      <c r="B2957" s="31"/>
    </row>
    <row r="2958" spans="2:2" x14ac:dyDescent="0.25">
      <c r="B2958" s="31"/>
    </row>
    <row r="2959" spans="2:2" x14ac:dyDescent="0.25">
      <c r="B2959" s="31"/>
    </row>
    <row r="2960" spans="2:2" x14ac:dyDescent="0.25">
      <c r="B2960" s="31"/>
    </row>
    <row r="2961" spans="2:2" x14ac:dyDescent="0.25">
      <c r="B2961" s="31"/>
    </row>
    <row r="2962" spans="2:2" x14ac:dyDescent="0.25">
      <c r="B2962" s="31"/>
    </row>
    <row r="2963" spans="2:2" x14ac:dyDescent="0.25">
      <c r="B2963" s="31"/>
    </row>
    <row r="2964" spans="2:2" x14ac:dyDescent="0.25">
      <c r="B2964" s="31"/>
    </row>
    <row r="2965" spans="2:2" x14ac:dyDescent="0.25">
      <c r="B2965" s="31"/>
    </row>
    <row r="2966" spans="2:2" x14ac:dyDescent="0.25">
      <c r="B2966" s="31"/>
    </row>
    <row r="2967" spans="2:2" x14ac:dyDescent="0.25">
      <c r="B2967" s="31"/>
    </row>
    <row r="2968" spans="2:2" x14ac:dyDescent="0.25">
      <c r="B2968" s="31"/>
    </row>
    <row r="2969" spans="2:2" x14ac:dyDescent="0.25">
      <c r="B2969" s="31"/>
    </row>
    <row r="2970" spans="2:2" x14ac:dyDescent="0.25">
      <c r="B2970" s="31"/>
    </row>
    <row r="2971" spans="2:2" x14ac:dyDescent="0.25">
      <c r="B2971" s="31"/>
    </row>
    <row r="2972" spans="2:2" x14ac:dyDescent="0.25">
      <c r="B2972" s="31"/>
    </row>
    <row r="2973" spans="2:2" x14ac:dyDescent="0.25">
      <c r="B2973" s="31"/>
    </row>
    <row r="2974" spans="2:2" x14ac:dyDescent="0.25">
      <c r="B2974" s="31"/>
    </row>
    <row r="2975" spans="2:2" x14ac:dyDescent="0.25">
      <c r="B2975" s="31"/>
    </row>
    <row r="2976" spans="2:2" x14ac:dyDescent="0.25">
      <c r="B2976" s="31"/>
    </row>
    <row r="2977" spans="2:2" x14ac:dyDescent="0.25">
      <c r="B2977" s="31"/>
    </row>
    <row r="2978" spans="2:2" x14ac:dyDescent="0.25">
      <c r="B2978" s="31"/>
    </row>
    <row r="2979" spans="2:2" x14ac:dyDescent="0.25">
      <c r="B2979" s="31"/>
    </row>
    <row r="2980" spans="2:2" x14ac:dyDescent="0.25">
      <c r="B2980" s="31"/>
    </row>
    <row r="2981" spans="2:2" x14ac:dyDescent="0.25">
      <c r="B2981" s="31"/>
    </row>
    <row r="2982" spans="2:2" x14ac:dyDescent="0.25">
      <c r="B2982" s="31"/>
    </row>
    <row r="2983" spans="2:2" x14ac:dyDescent="0.25">
      <c r="B2983" s="31"/>
    </row>
    <row r="2984" spans="2:2" x14ac:dyDescent="0.25">
      <c r="B2984" s="31"/>
    </row>
    <row r="2985" spans="2:2" x14ac:dyDescent="0.25">
      <c r="B2985" s="31"/>
    </row>
    <row r="2986" spans="2:2" x14ac:dyDescent="0.25">
      <c r="B2986" s="31"/>
    </row>
    <row r="2987" spans="2:2" x14ac:dyDescent="0.25">
      <c r="B2987" s="31"/>
    </row>
    <row r="2988" spans="2:2" x14ac:dyDescent="0.25">
      <c r="B2988" s="31"/>
    </row>
    <row r="2989" spans="2:2" x14ac:dyDescent="0.25">
      <c r="B2989" s="31"/>
    </row>
    <row r="2990" spans="2:2" x14ac:dyDescent="0.25">
      <c r="B2990" s="31"/>
    </row>
    <row r="2991" spans="2:2" x14ac:dyDescent="0.25">
      <c r="B2991" s="31"/>
    </row>
    <row r="2992" spans="2:2" x14ac:dyDescent="0.25">
      <c r="B2992" s="31"/>
    </row>
    <row r="2993" spans="2:2" x14ac:dyDescent="0.25">
      <c r="B2993" s="31"/>
    </row>
    <row r="2994" spans="2:2" x14ac:dyDescent="0.25">
      <c r="B2994" s="31"/>
    </row>
    <row r="2995" spans="2:2" x14ac:dyDescent="0.25">
      <c r="B2995" s="31"/>
    </row>
    <row r="2996" spans="2:2" x14ac:dyDescent="0.25">
      <c r="B2996" s="31"/>
    </row>
    <row r="2997" spans="2:2" x14ac:dyDescent="0.25">
      <c r="B2997" s="31"/>
    </row>
    <row r="2998" spans="2:2" x14ac:dyDescent="0.25">
      <c r="B2998" s="31"/>
    </row>
    <row r="2999" spans="2:2" x14ac:dyDescent="0.25">
      <c r="B2999" s="31"/>
    </row>
    <row r="3000" spans="2:2" x14ac:dyDescent="0.25">
      <c r="B3000" s="31"/>
    </row>
    <row r="3001" spans="2:2" x14ac:dyDescent="0.25">
      <c r="B3001" s="31"/>
    </row>
    <row r="3002" spans="2:2" x14ac:dyDescent="0.25">
      <c r="B3002" s="31"/>
    </row>
    <row r="3003" spans="2:2" x14ac:dyDescent="0.25">
      <c r="B3003" s="31"/>
    </row>
    <row r="3004" spans="2:2" x14ac:dyDescent="0.25">
      <c r="B3004" s="31"/>
    </row>
    <row r="3005" spans="2:2" x14ac:dyDescent="0.25">
      <c r="B3005" s="31"/>
    </row>
    <row r="3006" spans="2:2" x14ac:dyDescent="0.25">
      <c r="B3006" s="31"/>
    </row>
    <row r="3007" spans="2:2" x14ac:dyDescent="0.25">
      <c r="B3007" s="31"/>
    </row>
    <row r="3008" spans="2:2" x14ac:dyDescent="0.25">
      <c r="B3008" s="31"/>
    </row>
    <row r="3009" spans="2:2" x14ac:dyDescent="0.25">
      <c r="B3009" s="31"/>
    </row>
    <row r="3010" spans="2:2" x14ac:dyDescent="0.25">
      <c r="B3010" s="31"/>
    </row>
    <row r="3011" spans="2:2" x14ac:dyDescent="0.25">
      <c r="B3011" s="31"/>
    </row>
    <row r="3012" spans="2:2" x14ac:dyDescent="0.25">
      <c r="B3012" s="31"/>
    </row>
    <row r="3013" spans="2:2" x14ac:dyDescent="0.25">
      <c r="B3013" s="31"/>
    </row>
    <row r="3014" spans="2:2" x14ac:dyDescent="0.25">
      <c r="B3014" s="31"/>
    </row>
    <row r="3015" spans="2:2" x14ac:dyDescent="0.25">
      <c r="B3015" s="31"/>
    </row>
    <row r="3016" spans="2:2" x14ac:dyDescent="0.25">
      <c r="B3016" s="31"/>
    </row>
    <row r="3017" spans="2:2" x14ac:dyDescent="0.25">
      <c r="B3017" s="31"/>
    </row>
    <row r="3018" spans="2:2" x14ac:dyDescent="0.25">
      <c r="B3018" s="31"/>
    </row>
    <row r="3019" spans="2:2" x14ac:dyDescent="0.25">
      <c r="B3019" s="31"/>
    </row>
    <row r="3020" spans="2:2" x14ac:dyDescent="0.25">
      <c r="B3020" s="31"/>
    </row>
    <row r="3021" spans="2:2" x14ac:dyDescent="0.25">
      <c r="B3021" s="31"/>
    </row>
    <row r="3022" spans="2:2" x14ac:dyDescent="0.25">
      <c r="B3022" s="31"/>
    </row>
    <row r="3023" spans="2:2" x14ac:dyDescent="0.25">
      <c r="B3023" s="31"/>
    </row>
    <row r="3024" spans="2:2" x14ac:dyDescent="0.25">
      <c r="B3024" s="31"/>
    </row>
    <row r="3025" spans="2:2" x14ac:dyDescent="0.25">
      <c r="B3025" s="31"/>
    </row>
    <row r="3026" spans="2:2" x14ac:dyDescent="0.25">
      <c r="B3026" s="31"/>
    </row>
    <row r="3027" spans="2:2" x14ac:dyDescent="0.25">
      <c r="B3027" s="31"/>
    </row>
    <row r="3028" spans="2:2" x14ac:dyDescent="0.25">
      <c r="B3028" s="31"/>
    </row>
    <row r="3029" spans="2:2" x14ac:dyDescent="0.25">
      <c r="B3029" s="31"/>
    </row>
    <row r="3030" spans="2:2" x14ac:dyDescent="0.25">
      <c r="B3030" s="31"/>
    </row>
    <row r="3031" spans="2:2" x14ac:dyDescent="0.25">
      <c r="B3031" s="31"/>
    </row>
    <row r="3032" spans="2:2" x14ac:dyDescent="0.25">
      <c r="B3032" s="31"/>
    </row>
    <row r="3033" spans="2:2" x14ac:dyDescent="0.25">
      <c r="B3033" s="31"/>
    </row>
    <row r="3034" spans="2:2" x14ac:dyDescent="0.25">
      <c r="B3034" s="31"/>
    </row>
    <row r="3035" spans="2:2" x14ac:dyDescent="0.25">
      <c r="B3035" s="31"/>
    </row>
    <row r="3036" spans="2:2" x14ac:dyDescent="0.25">
      <c r="B3036" s="31"/>
    </row>
    <row r="3037" spans="2:2" x14ac:dyDescent="0.25">
      <c r="B3037" s="31"/>
    </row>
    <row r="3038" spans="2:2" x14ac:dyDescent="0.25">
      <c r="B3038" s="31"/>
    </row>
    <row r="3039" spans="2:2" x14ac:dyDescent="0.25">
      <c r="B3039" s="31"/>
    </row>
    <row r="3040" spans="2:2" x14ac:dyDescent="0.25">
      <c r="B3040" s="31"/>
    </row>
    <row r="3041" spans="2:2" x14ac:dyDescent="0.25">
      <c r="B3041" s="31"/>
    </row>
    <row r="3042" spans="2:2" x14ac:dyDescent="0.25">
      <c r="B3042" s="31"/>
    </row>
    <row r="3043" spans="2:2" x14ac:dyDescent="0.25">
      <c r="B3043" s="31"/>
    </row>
    <row r="3044" spans="2:2" x14ac:dyDescent="0.25">
      <c r="B3044" s="31"/>
    </row>
    <row r="3045" spans="2:2" x14ac:dyDescent="0.25">
      <c r="B3045" s="31"/>
    </row>
    <row r="3046" spans="2:2" x14ac:dyDescent="0.25">
      <c r="B3046" s="31"/>
    </row>
    <row r="3047" spans="2:2" x14ac:dyDescent="0.25">
      <c r="B3047" s="31"/>
    </row>
    <row r="3048" spans="2:2" x14ac:dyDescent="0.25">
      <c r="B3048" s="31"/>
    </row>
    <row r="3049" spans="2:2" x14ac:dyDescent="0.25">
      <c r="B3049" s="31"/>
    </row>
    <row r="3050" spans="2:2" x14ac:dyDescent="0.25">
      <c r="B3050" s="31"/>
    </row>
    <row r="3051" spans="2:2" x14ac:dyDescent="0.25">
      <c r="B3051" s="31"/>
    </row>
    <row r="3052" spans="2:2" x14ac:dyDescent="0.25">
      <c r="B3052" s="31"/>
    </row>
    <row r="3053" spans="2:2" x14ac:dyDescent="0.25">
      <c r="B3053" s="31"/>
    </row>
    <row r="3054" spans="2:2" x14ac:dyDescent="0.25">
      <c r="B3054" s="31"/>
    </row>
    <row r="3055" spans="2:2" x14ac:dyDescent="0.25">
      <c r="B3055" s="31"/>
    </row>
    <row r="3056" spans="2:2" x14ac:dyDescent="0.25">
      <c r="B3056" s="31"/>
    </row>
    <row r="3057" spans="2:2" x14ac:dyDescent="0.25">
      <c r="B3057" s="31"/>
    </row>
    <row r="3058" spans="2:2" x14ac:dyDescent="0.25">
      <c r="B3058" s="31"/>
    </row>
    <row r="3059" spans="2:2" x14ac:dyDescent="0.25">
      <c r="B3059" s="31"/>
    </row>
    <row r="3060" spans="2:2" x14ac:dyDescent="0.25">
      <c r="B3060" s="31"/>
    </row>
    <row r="3061" spans="2:2" x14ac:dyDescent="0.25">
      <c r="B3061" s="31"/>
    </row>
    <row r="3062" spans="2:2" x14ac:dyDescent="0.25">
      <c r="B3062" s="31"/>
    </row>
    <row r="3063" spans="2:2" x14ac:dyDescent="0.25">
      <c r="B3063" s="31"/>
    </row>
    <row r="3064" spans="2:2" x14ac:dyDescent="0.25">
      <c r="B3064" s="31"/>
    </row>
    <row r="3065" spans="2:2" x14ac:dyDescent="0.25">
      <c r="B3065" s="31"/>
    </row>
    <row r="3066" spans="2:2" x14ac:dyDescent="0.25">
      <c r="B3066" s="31"/>
    </row>
    <row r="3067" spans="2:2" x14ac:dyDescent="0.25">
      <c r="B3067" s="31"/>
    </row>
    <row r="3068" spans="2:2" x14ac:dyDescent="0.25">
      <c r="B3068" s="31"/>
    </row>
    <row r="3069" spans="2:2" x14ac:dyDescent="0.25">
      <c r="B3069" s="31"/>
    </row>
    <row r="3070" spans="2:2" x14ac:dyDescent="0.25">
      <c r="B3070" s="31"/>
    </row>
    <row r="3071" spans="2:2" x14ac:dyDescent="0.25">
      <c r="B3071" s="31"/>
    </row>
    <row r="3072" spans="2:2" x14ac:dyDescent="0.25">
      <c r="B3072" s="31"/>
    </row>
    <row r="3073" spans="2:2" x14ac:dyDescent="0.25">
      <c r="B3073" s="31"/>
    </row>
    <row r="3074" spans="2:2" x14ac:dyDescent="0.25">
      <c r="B3074" s="31"/>
    </row>
    <row r="3075" spans="2:2" x14ac:dyDescent="0.25">
      <c r="B3075" s="31"/>
    </row>
    <row r="3076" spans="2:2" x14ac:dyDescent="0.25">
      <c r="B3076" s="31"/>
    </row>
    <row r="3077" spans="2:2" x14ac:dyDescent="0.25">
      <c r="B3077" s="31"/>
    </row>
    <row r="3078" spans="2:2" x14ac:dyDescent="0.25">
      <c r="B3078" s="31"/>
    </row>
    <row r="3079" spans="2:2" x14ac:dyDescent="0.25">
      <c r="B3079" s="31"/>
    </row>
    <row r="3080" spans="2:2" x14ac:dyDescent="0.25">
      <c r="B3080" s="31"/>
    </row>
    <row r="3081" spans="2:2" x14ac:dyDescent="0.25">
      <c r="B3081" s="31"/>
    </row>
    <row r="3082" spans="2:2" x14ac:dyDescent="0.25">
      <c r="B3082" s="31"/>
    </row>
    <row r="3083" spans="2:2" x14ac:dyDescent="0.25">
      <c r="B3083" s="31"/>
    </row>
    <row r="3084" spans="2:2" x14ac:dyDescent="0.25">
      <c r="B3084" s="31"/>
    </row>
    <row r="3085" spans="2:2" x14ac:dyDescent="0.25">
      <c r="B3085" s="31"/>
    </row>
    <row r="3086" spans="2:2" x14ac:dyDescent="0.25">
      <c r="B3086" s="31"/>
    </row>
    <row r="3087" spans="2:2" x14ac:dyDescent="0.25">
      <c r="B3087" s="31"/>
    </row>
    <row r="3088" spans="2:2" x14ac:dyDescent="0.25">
      <c r="B3088" s="31"/>
    </row>
    <row r="3089" spans="2:2" x14ac:dyDescent="0.25">
      <c r="B3089" s="31"/>
    </row>
    <row r="3090" spans="2:2" x14ac:dyDescent="0.25">
      <c r="B3090" s="31"/>
    </row>
    <row r="3091" spans="2:2" x14ac:dyDescent="0.25">
      <c r="B3091" s="31"/>
    </row>
    <row r="3092" spans="2:2" x14ac:dyDescent="0.25">
      <c r="B3092" s="31"/>
    </row>
    <row r="3093" spans="2:2" x14ac:dyDescent="0.25">
      <c r="B3093" s="31"/>
    </row>
    <row r="3094" spans="2:2" x14ac:dyDescent="0.25">
      <c r="B3094" s="31"/>
    </row>
    <row r="3095" spans="2:2" x14ac:dyDescent="0.25">
      <c r="B3095" s="31"/>
    </row>
    <row r="3096" spans="2:2" x14ac:dyDescent="0.25">
      <c r="B3096" s="31"/>
    </row>
    <row r="3097" spans="2:2" x14ac:dyDescent="0.25">
      <c r="B3097" s="31"/>
    </row>
    <row r="3098" spans="2:2" x14ac:dyDescent="0.25">
      <c r="B3098" s="31"/>
    </row>
    <row r="3099" spans="2:2" x14ac:dyDescent="0.25">
      <c r="B3099" s="31"/>
    </row>
    <row r="3100" spans="2:2" x14ac:dyDescent="0.25">
      <c r="B3100" s="31"/>
    </row>
    <row r="3101" spans="2:2" x14ac:dyDescent="0.25">
      <c r="B3101" s="31"/>
    </row>
    <row r="3102" spans="2:2" x14ac:dyDescent="0.25">
      <c r="B3102" s="31"/>
    </row>
    <row r="3103" spans="2:2" x14ac:dyDescent="0.25">
      <c r="B3103" s="31"/>
    </row>
    <row r="3104" spans="2:2" x14ac:dyDescent="0.25">
      <c r="B3104" s="31"/>
    </row>
    <row r="3105" spans="2:2" x14ac:dyDescent="0.25">
      <c r="B3105" s="31"/>
    </row>
    <row r="3106" spans="2:2" x14ac:dyDescent="0.25">
      <c r="B3106" s="31"/>
    </row>
    <row r="3107" spans="2:2" x14ac:dyDescent="0.25">
      <c r="B3107" s="31"/>
    </row>
    <row r="3108" spans="2:2" x14ac:dyDescent="0.25">
      <c r="B3108" s="31"/>
    </row>
    <row r="3109" spans="2:2" x14ac:dyDescent="0.25">
      <c r="B3109" s="31"/>
    </row>
    <row r="3110" spans="2:2" x14ac:dyDescent="0.25">
      <c r="B3110" s="31"/>
    </row>
    <row r="3111" spans="2:2" x14ac:dyDescent="0.25">
      <c r="B3111" s="31"/>
    </row>
    <row r="3112" spans="2:2" x14ac:dyDescent="0.25">
      <c r="B3112" s="31"/>
    </row>
    <row r="3113" spans="2:2" x14ac:dyDescent="0.25">
      <c r="B3113" s="31"/>
    </row>
    <row r="3114" spans="2:2" x14ac:dyDescent="0.25">
      <c r="B3114" s="31"/>
    </row>
    <row r="3115" spans="2:2" x14ac:dyDescent="0.25">
      <c r="B3115" s="31"/>
    </row>
    <row r="3116" spans="2:2" x14ac:dyDescent="0.25">
      <c r="B3116" s="31"/>
    </row>
    <row r="3117" spans="2:2" x14ac:dyDescent="0.25">
      <c r="B3117" s="31"/>
    </row>
    <row r="3118" spans="2:2" x14ac:dyDescent="0.25">
      <c r="B3118" s="31"/>
    </row>
    <row r="3119" spans="2:2" x14ac:dyDescent="0.25">
      <c r="B3119" s="31"/>
    </row>
    <row r="3120" spans="2:2" x14ac:dyDescent="0.25">
      <c r="B3120" s="31"/>
    </row>
    <row r="3121" spans="2:2" x14ac:dyDescent="0.25">
      <c r="B3121" s="31"/>
    </row>
    <row r="3122" spans="2:2" x14ac:dyDescent="0.25">
      <c r="B3122" s="31"/>
    </row>
    <row r="3123" spans="2:2" x14ac:dyDescent="0.25">
      <c r="B3123" s="31"/>
    </row>
    <row r="3124" spans="2:2" x14ac:dyDescent="0.25">
      <c r="B3124" s="31"/>
    </row>
    <row r="3125" spans="2:2" x14ac:dyDescent="0.25">
      <c r="B3125" s="31"/>
    </row>
    <row r="3126" spans="2:2" x14ac:dyDescent="0.25">
      <c r="B3126" s="31"/>
    </row>
    <row r="3127" spans="2:2" x14ac:dyDescent="0.25">
      <c r="B3127" s="31"/>
    </row>
    <row r="3128" spans="2:2" x14ac:dyDescent="0.25">
      <c r="B3128" s="31"/>
    </row>
    <row r="3129" spans="2:2" x14ac:dyDescent="0.25">
      <c r="B3129" s="31"/>
    </row>
    <row r="3130" spans="2:2" x14ac:dyDescent="0.25">
      <c r="B3130" s="31"/>
    </row>
    <row r="3131" spans="2:2" x14ac:dyDescent="0.25">
      <c r="B3131" s="31"/>
    </row>
    <row r="3132" spans="2:2" x14ac:dyDescent="0.25">
      <c r="B3132" s="31"/>
    </row>
    <row r="3133" spans="2:2" x14ac:dyDescent="0.25">
      <c r="B3133" s="31"/>
    </row>
    <row r="3134" spans="2:2" x14ac:dyDescent="0.25">
      <c r="B3134" s="31"/>
    </row>
    <row r="3135" spans="2:2" x14ac:dyDescent="0.25">
      <c r="B3135" s="31"/>
    </row>
    <row r="3136" spans="2:2" x14ac:dyDescent="0.25">
      <c r="B3136" s="31"/>
    </row>
    <row r="3137" spans="2:2" x14ac:dyDescent="0.25">
      <c r="B3137" s="31"/>
    </row>
    <row r="3138" spans="2:2" x14ac:dyDescent="0.25">
      <c r="B3138" s="31"/>
    </row>
    <row r="3139" spans="2:2" x14ac:dyDescent="0.25">
      <c r="B3139" s="31"/>
    </row>
    <row r="3140" spans="2:2" x14ac:dyDescent="0.25">
      <c r="B3140" s="31"/>
    </row>
    <row r="3141" spans="2:2" x14ac:dyDescent="0.25">
      <c r="B3141" s="31"/>
    </row>
    <row r="3142" spans="2:2" x14ac:dyDescent="0.25">
      <c r="B3142" s="31"/>
    </row>
    <row r="3143" spans="2:2" x14ac:dyDescent="0.25">
      <c r="B3143" s="31"/>
    </row>
    <row r="3144" spans="2:2" x14ac:dyDescent="0.25">
      <c r="B3144" s="31"/>
    </row>
    <row r="3145" spans="2:2" x14ac:dyDescent="0.25">
      <c r="B3145" s="31"/>
    </row>
    <row r="3146" spans="2:2" x14ac:dyDescent="0.25">
      <c r="B3146" s="31"/>
    </row>
    <row r="3147" spans="2:2" x14ac:dyDescent="0.25">
      <c r="B3147" s="31"/>
    </row>
    <row r="3148" spans="2:2" x14ac:dyDescent="0.25">
      <c r="B3148" s="31"/>
    </row>
    <row r="3149" spans="2:2" x14ac:dyDescent="0.25">
      <c r="B3149" s="31"/>
    </row>
    <row r="3150" spans="2:2" x14ac:dyDescent="0.25">
      <c r="B3150" s="31"/>
    </row>
    <row r="3151" spans="2:2" x14ac:dyDescent="0.25">
      <c r="B3151" s="31"/>
    </row>
    <row r="3152" spans="2:2" x14ac:dyDescent="0.25">
      <c r="B3152" s="31"/>
    </row>
    <row r="3153" spans="2:2" x14ac:dyDescent="0.25">
      <c r="B3153" s="31"/>
    </row>
    <row r="3154" spans="2:2" x14ac:dyDescent="0.25">
      <c r="B3154" s="31"/>
    </row>
    <row r="3155" spans="2:2" x14ac:dyDescent="0.25">
      <c r="B3155" s="31"/>
    </row>
    <row r="3156" spans="2:2" x14ac:dyDescent="0.25">
      <c r="B3156" s="31"/>
    </row>
    <row r="3157" spans="2:2" x14ac:dyDescent="0.25">
      <c r="B3157" s="31"/>
    </row>
    <row r="3158" spans="2:2" x14ac:dyDescent="0.25">
      <c r="B3158" s="31"/>
    </row>
    <row r="3159" spans="2:2" x14ac:dyDescent="0.25">
      <c r="B3159" s="31"/>
    </row>
    <row r="3160" spans="2:2" x14ac:dyDescent="0.25">
      <c r="B3160" s="31"/>
    </row>
    <row r="3161" spans="2:2" x14ac:dyDescent="0.25">
      <c r="B3161" s="31"/>
    </row>
    <row r="3162" spans="2:2" x14ac:dyDescent="0.25">
      <c r="B3162" s="31"/>
    </row>
    <row r="3163" spans="2:2" x14ac:dyDescent="0.25">
      <c r="B3163" s="31"/>
    </row>
    <row r="3164" spans="2:2" x14ac:dyDescent="0.25">
      <c r="B3164" s="31"/>
    </row>
    <row r="3165" spans="2:2" x14ac:dyDescent="0.25">
      <c r="B3165" s="31"/>
    </row>
    <row r="3166" spans="2:2" x14ac:dyDescent="0.25">
      <c r="B3166" s="31"/>
    </row>
    <row r="3167" spans="2:2" x14ac:dyDescent="0.25">
      <c r="B3167" s="31"/>
    </row>
    <row r="3168" spans="2:2" x14ac:dyDescent="0.25">
      <c r="B3168" s="31"/>
    </row>
    <row r="3169" spans="2:2" x14ac:dyDescent="0.25">
      <c r="B3169" s="31"/>
    </row>
    <row r="3170" spans="2:2" x14ac:dyDescent="0.25">
      <c r="B3170" s="31"/>
    </row>
    <row r="3171" spans="2:2" x14ac:dyDescent="0.25">
      <c r="B3171" s="31"/>
    </row>
    <row r="3172" spans="2:2" x14ac:dyDescent="0.25">
      <c r="B3172" s="31"/>
    </row>
    <row r="3173" spans="2:2" x14ac:dyDescent="0.25">
      <c r="B3173" s="31"/>
    </row>
    <row r="3174" spans="2:2" x14ac:dyDescent="0.25">
      <c r="B3174" s="31"/>
    </row>
    <row r="3175" spans="2:2" x14ac:dyDescent="0.25">
      <c r="B3175" s="31"/>
    </row>
    <row r="3176" spans="2:2" x14ac:dyDescent="0.25">
      <c r="B3176" s="31"/>
    </row>
    <row r="3177" spans="2:2" x14ac:dyDescent="0.25">
      <c r="B3177" s="31"/>
    </row>
    <row r="3178" spans="2:2" x14ac:dyDescent="0.25">
      <c r="B3178" s="31"/>
    </row>
    <row r="3179" spans="2:2" x14ac:dyDescent="0.25">
      <c r="B3179" s="31"/>
    </row>
    <row r="3180" spans="2:2" x14ac:dyDescent="0.25">
      <c r="B3180" s="31"/>
    </row>
    <row r="3181" spans="2:2" x14ac:dyDescent="0.25">
      <c r="B3181" s="31"/>
    </row>
    <row r="3182" spans="2:2" x14ac:dyDescent="0.25">
      <c r="B3182" s="31"/>
    </row>
    <row r="3183" spans="2:2" x14ac:dyDescent="0.25">
      <c r="B3183" s="31"/>
    </row>
    <row r="3184" spans="2:2" x14ac:dyDescent="0.25">
      <c r="B3184" s="31"/>
    </row>
    <row r="3185" spans="2:2" x14ac:dyDescent="0.25">
      <c r="B3185" s="31"/>
    </row>
    <row r="3186" spans="2:2" x14ac:dyDescent="0.25">
      <c r="B3186" s="31"/>
    </row>
    <row r="3187" spans="2:2" x14ac:dyDescent="0.25">
      <c r="B3187" s="31"/>
    </row>
    <row r="3188" spans="2:2" x14ac:dyDescent="0.25">
      <c r="B3188" s="31"/>
    </row>
    <row r="3189" spans="2:2" x14ac:dyDescent="0.25">
      <c r="B3189" s="31"/>
    </row>
    <row r="3190" spans="2:2" x14ac:dyDescent="0.25">
      <c r="B3190" s="31"/>
    </row>
    <row r="3191" spans="2:2" x14ac:dyDescent="0.25">
      <c r="B3191" s="31"/>
    </row>
    <row r="3192" spans="2:2" x14ac:dyDescent="0.25">
      <c r="B3192" s="31"/>
    </row>
    <row r="3193" spans="2:2" x14ac:dyDescent="0.25">
      <c r="B3193" s="31"/>
    </row>
    <row r="3194" spans="2:2" x14ac:dyDescent="0.25">
      <c r="B3194" s="31"/>
    </row>
    <row r="3195" spans="2:2" x14ac:dyDescent="0.25">
      <c r="B3195" s="31"/>
    </row>
    <row r="3196" spans="2:2" x14ac:dyDescent="0.25">
      <c r="B3196" s="31"/>
    </row>
    <row r="3197" spans="2:2" x14ac:dyDescent="0.25">
      <c r="B3197" s="31"/>
    </row>
    <row r="3198" spans="2:2" x14ac:dyDescent="0.25">
      <c r="B3198" s="31"/>
    </row>
    <row r="3199" spans="2:2" x14ac:dyDescent="0.25">
      <c r="B3199" s="31"/>
    </row>
    <row r="3200" spans="2:2" x14ac:dyDescent="0.25">
      <c r="B3200" s="31"/>
    </row>
    <row r="3201" spans="2:2" x14ac:dyDescent="0.25">
      <c r="B3201" s="31"/>
    </row>
    <row r="3202" spans="2:2" x14ac:dyDescent="0.25">
      <c r="B3202" s="31"/>
    </row>
    <row r="3203" spans="2:2" x14ac:dyDescent="0.25">
      <c r="B3203" s="31"/>
    </row>
    <row r="3204" spans="2:2" x14ac:dyDescent="0.25">
      <c r="B3204" s="31"/>
    </row>
    <row r="3205" spans="2:2" x14ac:dyDescent="0.25">
      <c r="B3205" s="31"/>
    </row>
    <row r="3206" spans="2:2" x14ac:dyDescent="0.25">
      <c r="B3206" s="31"/>
    </row>
    <row r="3207" spans="2:2" x14ac:dyDescent="0.25">
      <c r="B3207" s="31"/>
    </row>
    <row r="3208" spans="2:2" x14ac:dyDescent="0.25">
      <c r="B3208" s="31"/>
    </row>
    <row r="3209" spans="2:2" x14ac:dyDescent="0.25">
      <c r="B3209" s="31"/>
    </row>
    <row r="3210" spans="2:2" x14ac:dyDescent="0.25">
      <c r="B3210" s="31"/>
    </row>
    <row r="3211" spans="2:2" x14ac:dyDescent="0.25">
      <c r="B3211" s="31"/>
    </row>
    <row r="3212" spans="2:2" x14ac:dyDescent="0.25">
      <c r="B3212" s="31"/>
    </row>
    <row r="3213" spans="2:2" x14ac:dyDescent="0.25">
      <c r="B3213" s="31"/>
    </row>
    <row r="3214" spans="2:2" x14ac:dyDescent="0.25">
      <c r="B3214" s="31"/>
    </row>
    <row r="3215" spans="2:2" x14ac:dyDescent="0.25">
      <c r="B3215" s="31"/>
    </row>
    <row r="3216" spans="2:2" x14ac:dyDescent="0.25">
      <c r="B3216" s="31"/>
    </row>
    <row r="3217" spans="2:2" x14ac:dyDescent="0.25">
      <c r="B3217" s="31"/>
    </row>
    <row r="3218" spans="2:2" x14ac:dyDescent="0.25">
      <c r="B3218" s="31"/>
    </row>
    <row r="3219" spans="2:2" x14ac:dyDescent="0.25">
      <c r="B3219" s="31"/>
    </row>
    <row r="3220" spans="2:2" x14ac:dyDescent="0.25">
      <c r="B3220" s="31"/>
    </row>
    <row r="3221" spans="2:2" x14ac:dyDescent="0.25">
      <c r="B3221" s="31"/>
    </row>
    <row r="3222" spans="2:2" x14ac:dyDescent="0.25">
      <c r="B3222" s="31"/>
    </row>
    <row r="3223" spans="2:2" x14ac:dyDescent="0.25">
      <c r="B3223" s="31"/>
    </row>
    <row r="3224" spans="2:2" x14ac:dyDescent="0.25">
      <c r="B3224" s="31"/>
    </row>
    <row r="3225" spans="2:2" x14ac:dyDescent="0.25">
      <c r="B3225" s="31"/>
    </row>
    <row r="3226" spans="2:2" x14ac:dyDescent="0.25">
      <c r="B3226" s="31"/>
    </row>
    <row r="3227" spans="2:2" x14ac:dyDescent="0.25">
      <c r="B3227" s="31"/>
    </row>
    <row r="3228" spans="2:2" x14ac:dyDescent="0.25">
      <c r="B3228" s="31"/>
    </row>
    <row r="3229" spans="2:2" x14ac:dyDescent="0.25">
      <c r="B3229" s="31"/>
    </row>
    <row r="3230" spans="2:2" x14ac:dyDescent="0.25">
      <c r="B3230" s="31"/>
    </row>
    <row r="3231" spans="2:2" x14ac:dyDescent="0.25">
      <c r="B3231" s="31"/>
    </row>
    <row r="3232" spans="2:2" x14ac:dyDescent="0.25">
      <c r="B3232" s="31"/>
    </row>
    <row r="3233" spans="2:2" x14ac:dyDescent="0.25">
      <c r="B3233" s="31"/>
    </row>
    <row r="3234" spans="2:2" x14ac:dyDescent="0.25">
      <c r="B3234" s="31"/>
    </row>
    <row r="3235" spans="2:2" x14ac:dyDescent="0.25">
      <c r="B3235" s="31"/>
    </row>
    <row r="3236" spans="2:2" x14ac:dyDescent="0.25">
      <c r="B3236" s="31"/>
    </row>
    <row r="3237" spans="2:2" x14ac:dyDescent="0.25">
      <c r="B3237" s="31"/>
    </row>
    <row r="3238" spans="2:2" x14ac:dyDescent="0.25">
      <c r="B3238" s="31"/>
    </row>
    <row r="3239" spans="2:2" x14ac:dyDescent="0.25">
      <c r="B3239" s="31"/>
    </row>
    <row r="3240" spans="2:2" x14ac:dyDescent="0.25">
      <c r="B3240" s="31"/>
    </row>
    <row r="3241" spans="2:2" x14ac:dyDescent="0.25">
      <c r="B3241" s="31"/>
    </row>
    <row r="3242" spans="2:2" x14ac:dyDescent="0.25">
      <c r="B3242" s="31"/>
    </row>
    <row r="3243" spans="2:2" x14ac:dyDescent="0.25">
      <c r="B3243" s="31"/>
    </row>
    <row r="3244" spans="2:2" x14ac:dyDescent="0.25">
      <c r="B3244" s="31"/>
    </row>
    <row r="3245" spans="2:2" x14ac:dyDescent="0.25">
      <c r="B3245" s="31"/>
    </row>
    <row r="3246" spans="2:2" x14ac:dyDescent="0.25">
      <c r="B3246" s="31"/>
    </row>
    <row r="3247" spans="2:2" x14ac:dyDescent="0.25">
      <c r="B3247" s="31"/>
    </row>
    <row r="3248" spans="2:2" x14ac:dyDescent="0.25">
      <c r="B3248" s="31"/>
    </row>
    <row r="3249" spans="2:2" x14ac:dyDescent="0.25">
      <c r="B3249" s="31"/>
    </row>
    <row r="3250" spans="2:2" x14ac:dyDescent="0.25">
      <c r="B3250" s="31"/>
    </row>
    <row r="3251" spans="2:2" x14ac:dyDescent="0.25">
      <c r="B3251" s="31"/>
    </row>
    <row r="3252" spans="2:2" x14ac:dyDescent="0.25">
      <c r="B3252" s="31"/>
    </row>
    <row r="3253" spans="2:2" x14ac:dyDescent="0.25">
      <c r="B3253" s="31"/>
    </row>
    <row r="3254" spans="2:2" x14ac:dyDescent="0.25">
      <c r="B3254" s="31"/>
    </row>
    <row r="3255" spans="2:2" x14ac:dyDescent="0.25">
      <c r="B3255" s="31"/>
    </row>
    <row r="3256" spans="2:2" x14ac:dyDescent="0.25">
      <c r="B3256" s="31"/>
    </row>
    <row r="3257" spans="2:2" x14ac:dyDescent="0.25">
      <c r="B3257" s="31"/>
    </row>
    <row r="3258" spans="2:2" x14ac:dyDescent="0.25">
      <c r="B3258" s="31"/>
    </row>
    <row r="3259" spans="2:2" x14ac:dyDescent="0.25">
      <c r="B3259" s="31"/>
    </row>
    <row r="3260" spans="2:2" x14ac:dyDescent="0.25">
      <c r="B3260" s="31"/>
    </row>
    <row r="3261" spans="2:2" x14ac:dyDescent="0.25">
      <c r="B3261" s="31"/>
    </row>
    <row r="3262" spans="2:2" x14ac:dyDescent="0.25">
      <c r="B3262" s="31"/>
    </row>
    <row r="3263" spans="2:2" x14ac:dyDescent="0.25">
      <c r="B3263" s="31"/>
    </row>
    <row r="3264" spans="2:2" x14ac:dyDescent="0.25">
      <c r="B3264" s="31"/>
    </row>
    <row r="3265" spans="2:2" x14ac:dyDescent="0.25">
      <c r="B3265" s="31"/>
    </row>
    <row r="3266" spans="2:2" x14ac:dyDescent="0.25">
      <c r="B3266" s="31"/>
    </row>
    <row r="3267" spans="2:2" x14ac:dyDescent="0.25">
      <c r="B3267" s="31"/>
    </row>
    <row r="3268" spans="2:2" x14ac:dyDescent="0.25">
      <c r="B3268" s="31"/>
    </row>
    <row r="3269" spans="2:2" x14ac:dyDescent="0.25">
      <c r="B3269" s="31"/>
    </row>
    <row r="3270" spans="2:2" x14ac:dyDescent="0.25">
      <c r="B3270" s="31"/>
    </row>
    <row r="3271" spans="2:2" x14ac:dyDescent="0.25">
      <c r="B3271" s="31"/>
    </row>
    <row r="3272" spans="2:2" x14ac:dyDescent="0.25">
      <c r="B3272" s="31"/>
    </row>
    <row r="3273" spans="2:2" x14ac:dyDescent="0.25">
      <c r="B3273" s="31"/>
    </row>
    <row r="3274" spans="2:2" x14ac:dyDescent="0.25">
      <c r="B3274" s="31"/>
    </row>
    <row r="3275" spans="2:2" x14ac:dyDescent="0.25">
      <c r="B3275" s="31"/>
    </row>
    <row r="3276" spans="2:2" x14ac:dyDescent="0.25">
      <c r="B3276" s="31"/>
    </row>
    <row r="3277" spans="2:2" x14ac:dyDescent="0.25">
      <c r="B3277" s="31"/>
    </row>
    <row r="3278" spans="2:2" x14ac:dyDescent="0.25">
      <c r="B3278" s="31"/>
    </row>
    <row r="3279" spans="2:2" x14ac:dyDescent="0.25">
      <c r="B3279" s="31"/>
    </row>
    <row r="3280" spans="2:2" x14ac:dyDescent="0.25">
      <c r="B3280" s="31"/>
    </row>
    <row r="3281" spans="2:2" x14ac:dyDescent="0.25">
      <c r="B3281" s="31"/>
    </row>
    <row r="3282" spans="2:2" x14ac:dyDescent="0.25">
      <c r="B3282" s="31"/>
    </row>
    <row r="3283" spans="2:2" x14ac:dyDescent="0.25">
      <c r="B3283" s="31"/>
    </row>
    <row r="3284" spans="2:2" x14ac:dyDescent="0.25">
      <c r="B3284" s="31"/>
    </row>
    <row r="3285" spans="2:2" x14ac:dyDescent="0.25">
      <c r="B3285" s="31"/>
    </row>
    <row r="3286" spans="2:2" x14ac:dyDescent="0.25">
      <c r="B3286" s="31"/>
    </row>
    <row r="3287" spans="2:2" x14ac:dyDescent="0.25">
      <c r="B3287" s="31"/>
    </row>
    <row r="3288" spans="2:2" x14ac:dyDescent="0.25">
      <c r="B3288" s="31"/>
    </row>
    <row r="3289" spans="2:2" x14ac:dyDescent="0.25">
      <c r="B3289" s="31"/>
    </row>
    <row r="3290" spans="2:2" x14ac:dyDescent="0.25">
      <c r="B3290" s="31"/>
    </row>
    <row r="3291" spans="2:2" x14ac:dyDescent="0.25">
      <c r="B3291" s="31"/>
    </row>
    <row r="3292" spans="2:2" x14ac:dyDescent="0.25">
      <c r="B3292" s="31"/>
    </row>
    <row r="3293" spans="2:2" x14ac:dyDescent="0.25">
      <c r="B3293" s="31"/>
    </row>
    <row r="3294" spans="2:2" x14ac:dyDescent="0.25">
      <c r="B3294" s="31"/>
    </row>
    <row r="3295" spans="2:2" x14ac:dyDescent="0.25">
      <c r="B3295" s="31"/>
    </row>
    <row r="3296" spans="2:2" x14ac:dyDescent="0.25">
      <c r="B3296" s="31"/>
    </row>
    <row r="3297" spans="2:2" x14ac:dyDescent="0.25">
      <c r="B3297" s="31"/>
    </row>
    <row r="3298" spans="2:2" x14ac:dyDescent="0.25">
      <c r="B3298" s="31"/>
    </row>
    <row r="3299" spans="2:2" x14ac:dyDescent="0.25">
      <c r="B3299" s="31"/>
    </row>
    <row r="3300" spans="2:2" x14ac:dyDescent="0.25">
      <c r="B3300" s="31"/>
    </row>
    <row r="3301" spans="2:2" x14ac:dyDescent="0.25">
      <c r="B3301" s="31"/>
    </row>
    <row r="3302" spans="2:2" x14ac:dyDescent="0.25">
      <c r="B3302" s="31"/>
    </row>
    <row r="3303" spans="2:2" x14ac:dyDescent="0.25">
      <c r="B3303" s="31"/>
    </row>
    <row r="3304" spans="2:2" x14ac:dyDescent="0.25">
      <c r="B3304" s="31"/>
    </row>
    <row r="3305" spans="2:2" x14ac:dyDescent="0.25">
      <c r="B3305" s="31"/>
    </row>
    <row r="3306" spans="2:2" x14ac:dyDescent="0.25">
      <c r="B3306" s="31"/>
    </row>
    <row r="3307" spans="2:2" x14ac:dyDescent="0.25">
      <c r="B3307" s="31"/>
    </row>
    <row r="3308" spans="2:2" x14ac:dyDescent="0.25">
      <c r="B3308" s="31"/>
    </row>
    <row r="3309" spans="2:2" x14ac:dyDescent="0.25">
      <c r="B3309" s="31"/>
    </row>
    <row r="3310" spans="2:2" x14ac:dyDescent="0.25">
      <c r="B3310" s="31"/>
    </row>
    <row r="3311" spans="2:2" x14ac:dyDescent="0.25">
      <c r="B3311" s="31"/>
    </row>
    <row r="3312" spans="2:2" x14ac:dyDescent="0.25">
      <c r="B3312" s="31"/>
    </row>
    <row r="3313" spans="2:2" x14ac:dyDescent="0.25">
      <c r="B3313" s="31"/>
    </row>
    <row r="3314" spans="2:2" x14ac:dyDescent="0.25">
      <c r="B3314" s="31"/>
    </row>
    <row r="3315" spans="2:2" x14ac:dyDescent="0.25">
      <c r="B3315" s="31"/>
    </row>
    <row r="3316" spans="2:2" x14ac:dyDescent="0.25">
      <c r="B3316" s="31"/>
    </row>
    <row r="3317" spans="2:2" x14ac:dyDescent="0.25">
      <c r="B3317" s="31"/>
    </row>
    <row r="3318" spans="2:2" x14ac:dyDescent="0.25">
      <c r="B3318" s="31"/>
    </row>
    <row r="3319" spans="2:2" x14ac:dyDescent="0.25">
      <c r="B3319" s="31"/>
    </row>
    <row r="3320" spans="2:2" x14ac:dyDescent="0.25">
      <c r="B3320" s="31"/>
    </row>
    <row r="3321" spans="2:2" x14ac:dyDescent="0.25">
      <c r="B3321" s="31"/>
    </row>
    <row r="3322" spans="2:2" x14ac:dyDescent="0.25">
      <c r="B3322" s="31"/>
    </row>
    <row r="3323" spans="2:2" x14ac:dyDescent="0.25">
      <c r="B3323" s="31"/>
    </row>
    <row r="3324" spans="2:2" x14ac:dyDescent="0.25">
      <c r="B3324" s="31"/>
    </row>
    <row r="3325" spans="2:2" x14ac:dyDescent="0.25">
      <c r="B3325" s="31"/>
    </row>
    <row r="3326" spans="2:2" x14ac:dyDescent="0.25">
      <c r="B3326" s="31"/>
    </row>
    <row r="3327" spans="2:2" x14ac:dyDescent="0.25">
      <c r="B3327" s="31"/>
    </row>
    <row r="3328" spans="2:2" x14ac:dyDescent="0.25">
      <c r="B3328" s="31"/>
    </row>
    <row r="3329" spans="2:2" x14ac:dyDescent="0.25">
      <c r="B3329" s="31"/>
    </row>
    <row r="3330" spans="2:2" x14ac:dyDescent="0.25">
      <c r="B3330" s="31"/>
    </row>
    <row r="3331" spans="2:2" x14ac:dyDescent="0.25">
      <c r="B3331" s="31"/>
    </row>
    <row r="3332" spans="2:2" x14ac:dyDescent="0.25">
      <c r="B3332" s="31"/>
    </row>
    <row r="3333" spans="2:2" x14ac:dyDescent="0.25">
      <c r="B3333" s="31"/>
    </row>
    <row r="3334" spans="2:2" x14ac:dyDescent="0.25">
      <c r="B3334" s="31"/>
    </row>
    <row r="3335" spans="2:2" x14ac:dyDescent="0.25">
      <c r="B3335" s="31"/>
    </row>
    <row r="3336" spans="2:2" x14ac:dyDescent="0.25">
      <c r="B3336" s="31"/>
    </row>
    <row r="3337" spans="2:2" x14ac:dyDescent="0.25">
      <c r="B3337" s="31"/>
    </row>
    <row r="3338" spans="2:2" x14ac:dyDescent="0.25">
      <c r="B3338" s="31"/>
    </row>
    <row r="3339" spans="2:2" x14ac:dyDescent="0.25">
      <c r="B3339" s="31"/>
    </row>
    <row r="3340" spans="2:2" x14ac:dyDescent="0.25">
      <c r="B3340" s="31"/>
    </row>
    <row r="3341" spans="2:2" x14ac:dyDescent="0.25">
      <c r="B3341" s="31"/>
    </row>
    <row r="3342" spans="2:2" x14ac:dyDescent="0.25">
      <c r="B3342" s="31"/>
    </row>
    <row r="3343" spans="2:2" x14ac:dyDescent="0.25">
      <c r="B3343" s="31"/>
    </row>
    <row r="3344" spans="2:2" x14ac:dyDescent="0.25">
      <c r="B3344" s="31"/>
    </row>
    <row r="3345" spans="2:2" x14ac:dyDescent="0.25">
      <c r="B3345" s="31"/>
    </row>
    <row r="3346" spans="2:2" x14ac:dyDescent="0.25">
      <c r="B3346" s="31"/>
    </row>
    <row r="3347" spans="2:2" x14ac:dyDescent="0.25">
      <c r="B3347" s="31"/>
    </row>
    <row r="3348" spans="2:2" x14ac:dyDescent="0.25">
      <c r="B3348" s="31"/>
    </row>
    <row r="3349" spans="2:2" x14ac:dyDescent="0.25">
      <c r="B3349" s="31"/>
    </row>
    <row r="3350" spans="2:2" x14ac:dyDescent="0.25">
      <c r="B3350" s="31"/>
    </row>
    <row r="3351" spans="2:2" x14ac:dyDescent="0.25">
      <c r="B3351" s="31"/>
    </row>
    <row r="3352" spans="2:2" x14ac:dyDescent="0.25">
      <c r="B3352" s="31"/>
    </row>
    <row r="3353" spans="2:2" x14ac:dyDescent="0.25">
      <c r="B3353" s="31"/>
    </row>
    <row r="3354" spans="2:2" x14ac:dyDescent="0.25">
      <c r="B3354" s="31"/>
    </row>
    <row r="3355" spans="2:2" x14ac:dyDescent="0.25">
      <c r="B3355" s="31"/>
    </row>
    <row r="3356" spans="2:2" x14ac:dyDescent="0.25">
      <c r="B3356" s="31"/>
    </row>
    <row r="3357" spans="2:2" x14ac:dyDescent="0.25">
      <c r="B3357" s="31"/>
    </row>
    <row r="3358" spans="2:2" x14ac:dyDescent="0.25">
      <c r="B3358" s="31"/>
    </row>
    <row r="3359" spans="2:2" x14ac:dyDescent="0.25">
      <c r="B3359" s="31"/>
    </row>
    <row r="3360" spans="2:2" x14ac:dyDescent="0.25">
      <c r="B3360" s="31"/>
    </row>
    <row r="3361" spans="2:2" x14ac:dyDescent="0.25">
      <c r="B3361" s="31"/>
    </row>
    <row r="3362" spans="2:2" x14ac:dyDescent="0.25">
      <c r="B3362" s="31"/>
    </row>
    <row r="3363" spans="2:2" x14ac:dyDescent="0.25">
      <c r="B3363" s="31"/>
    </row>
    <row r="3364" spans="2:2" x14ac:dyDescent="0.25">
      <c r="B3364" s="31"/>
    </row>
    <row r="3365" spans="2:2" x14ac:dyDescent="0.25">
      <c r="B3365" s="31"/>
    </row>
    <row r="3366" spans="2:2" x14ac:dyDescent="0.25">
      <c r="B3366" s="31"/>
    </row>
    <row r="3367" spans="2:2" x14ac:dyDescent="0.25">
      <c r="B3367" s="31"/>
    </row>
    <row r="3368" spans="2:2" x14ac:dyDescent="0.25">
      <c r="B3368" s="31"/>
    </row>
    <row r="3369" spans="2:2" x14ac:dyDescent="0.25">
      <c r="B3369" s="31"/>
    </row>
    <row r="3370" spans="2:2" x14ac:dyDescent="0.25">
      <c r="B3370" s="31"/>
    </row>
    <row r="3371" spans="2:2" x14ac:dyDescent="0.25">
      <c r="B3371" s="31"/>
    </row>
    <row r="3372" spans="2:2" x14ac:dyDescent="0.25">
      <c r="B3372" s="31"/>
    </row>
    <row r="3373" spans="2:2" x14ac:dyDescent="0.25">
      <c r="B3373" s="31"/>
    </row>
    <row r="3374" spans="2:2" x14ac:dyDescent="0.25">
      <c r="B3374" s="31"/>
    </row>
    <row r="3375" spans="2:2" x14ac:dyDescent="0.25">
      <c r="B3375" s="31"/>
    </row>
    <row r="3376" spans="2:2" x14ac:dyDescent="0.25">
      <c r="B3376" s="31"/>
    </row>
    <row r="3377" spans="2:2" x14ac:dyDescent="0.25">
      <c r="B3377" s="31"/>
    </row>
    <row r="3378" spans="2:2" x14ac:dyDescent="0.25">
      <c r="B3378" s="31"/>
    </row>
    <row r="3379" spans="2:2" x14ac:dyDescent="0.25">
      <c r="B3379" s="31"/>
    </row>
    <row r="3380" spans="2:2" x14ac:dyDescent="0.25">
      <c r="B3380" s="31"/>
    </row>
    <row r="3381" spans="2:2" x14ac:dyDescent="0.25">
      <c r="B3381" s="31"/>
    </row>
    <row r="3382" spans="2:2" x14ac:dyDescent="0.25">
      <c r="B3382" s="31"/>
    </row>
    <row r="3383" spans="2:2" x14ac:dyDescent="0.25">
      <c r="B3383" s="31"/>
    </row>
    <row r="3384" spans="2:2" x14ac:dyDescent="0.25">
      <c r="B3384" s="31"/>
    </row>
    <row r="3385" spans="2:2" x14ac:dyDescent="0.25">
      <c r="B3385" s="31"/>
    </row>
    <row r="3386" spans="2:2" x14ac:dyDescent="0.25">
      <c r="B3386" s="31"/>
    </row>
    <row r="3387" spans="2:2" x14ac:dyDescent="0.25">
      <c r="B3387" s="31"/>
    </row>
    <row r="3388" spans="2:2" x14ac:dyDescent="0.25">
      <c r="B3388" s="31"/>
    </row>
    <row r="3389" spans="2:2" x14ac:dyDescent="0.25">
      <c r="B3389" s="31"/>
    </row>
    <row r="3390" spans="2:2" x14ac:dyDescent="0.25">
      <c r="B3390" s="31"/>
    </row>
    <row r="3391" spans="2:2" x14ac:dyDescent="0.25">
      <c r="B3391" s="31"/>
    </row>
    <row r="3392" spans="2:2" x14ac:dyDescent="0.25">
      <c r="B3392" s="31"/>
    </row>
    <row r="3393" spans="2:2" x14ac:dyDescent="0.25">
      <c r="B3393" s="31"/>
    </row>
    <row r="3394" spans="2:2" x14ac:dyDescent="0.25">
      <c r="B3394" s="31"/>
    </row>
    <row r="3395" spans="2:2" x14ac:dyDescent="0.25">
      <c r="B3395" s="31"/>
    </row>
    <row r="3396" spans="2:2" x14ac:dyDescent="0.25">
      <c r="B3396" s="31"/>
    </row>
    <row r="3397" spans="2:2" x14ac:dyDescent="0.25">
      <c r="B3397" s="31"/>
    </row>
    <row r="3398" spans="2:2" x14ac:dyDescent="0.25">
      <c r="B3398" s="31"/>
    </row>
    <row r="3399" spans="2:2" x14ac:dyDescent="0.25">
      <c r="B3399" s="31"/>
    </row>
    <row r="3400" spans="2:2" x14ac:dyDescent="0.25">
      <c r="B3400" s="31"/>
    </row>
    <row r="3401" spans="2:2" x14ac:dyDescent="0.25">
      <c r="B3401" s="31"/>
    </row>
    <row r="3402" spans="2:2" x14ac:dyDescent="0.25">
      <c r="B3402" s="31"/>
    </row>
    <row r="3403" spans="2:2" x14ac:dyDescent="0.25">
      <c r="B3403" s="31"/>
    </row>
    <row r="3404" spans="2:2" x14ac:dyDescent="0.25">
      <c r="B3404" s="31"/>
    </row>
    <row r="3405" spans="2:2" x14ac:dyDescent="0.25">
      <c r="B3405" s="31"/>
    </row>
    <row r="3406" spans="2:2" x14ac:dyDescent="0.25">
      <c r="B3406" s="31"/>
    </row>
    <row r="3407" spans="2:2" x14ac:dyDescent="0.25">
      <c r="B3407" s="31"/>
    </row>
    <row r="3408" spans="2:2" x14ac:dyDescent="0.25">
      <c r="B3408" s="31"/>
    </row>
    <row r="3409" spans="2:2" x14ac:dyDescent="0.25">
      <c r="B3409" s="31"/>
    </row>
    <row r="3410" spans="2:2" x14ac:dyDescent="0.25">
      <c r="B3410" s="31"/>
    </row>
    <row r="3411" spans="2:2" x14ac:dyDescent="0.25">
      <c r="B3411" s="31"/>
    </row>
    <row r="3412" spans="2:2" x14ac:dyDescent="0.25">
      <c r="B3412" s="31"/>
    </row>
    <row r="3413" spans="2:2" x14ac:dyDescent="0.25">
      <c r="B3413" s="31"/>
    </row>
    <row r="3414" spans="2:2" x14ac:dyDescent="0.25">
      <c r="B3414" s="31"/>
    </row>
    <row r="3415" spans="2:2" x14ac:dyDescent="0.25">
      <c r="B3415" s="31"/>
    </row>
    <row r="3416" spans="2:2" x14ac:dyDescent="0.25">
      <c r="B3416" s="31"/>
    </row>
    <row r="3417" spans="2:2" x14ac:dyDescent="0.25">
      <c r="B3417" s="31"/>
    </row>
    <row r="3418" spans="2:2" x14ac:dyDescent="0.25">
      <c r="B3418" s="31"/>
    </row>
    <row r="3419" spans="2:2" x14ac:dyDescent="0.25">
      <c r="B3419" s="31"/>
    </row>
    <row r="3420" spans="2:2" x14ac:dyDescent="0.25">
      <c r="B3420" s="31"/>
    </row>
    <row r="3421" spans="2:2" x14ac:dyDescent="0.25">
      <c r="B3421" s="31"/>
    </row>
    <row r="3422" spans="2:2" x14ac:dyDescent="0.25">
      <c r="B3422" s="31"/>
    </row>
    <row r="3423" spans="2:2" x14ac:dyDescent="0.25">
      <c r="B3423" s="31"/>
    </row>
    <row r="3424" spans="2:2" x14ac:dyDescent="0.25">
      <c r="B3424" s="31"/>
    </row>
    <row r="3425" spans="2:2" x14ac:dyDescent="0.25">
      <c r="B3425" s="31"/>
    </row>
    <row r="3426" spans="2:2" x14ac:dyDescent="0.25">
      <c r="B3426" s="31"/>
    </row>
    <row r="3427" spans="2:2" x14ac:dyDescent="0.25">
      <c r="B3427" s="31"/>
    </row>
    <row r="3428" spans="2:2" x14ac:dyDescent="0.25">
      <c r="B3428" s="31"/>
    </row>
    <row r="3429" spans="2:2" x14ac:dyDescent="0.25">
      <c r="B3429" s="31"/>
    </row>
    <row r="3430" spans="2:2" x14ac:dyDescent="0.25">
      <c r="B3430" s="31"/>
    </row>
    <row r="3431" spans="2:2" x14ac:dyDescent="0.25">
      <c r="B3431" s="31"/>
    </row>
    <row r="3432" spans="2:2" x14ac:dyDescent="0.25">
      <c r="B3432" s="31"/>
    </row>
    <row r="3433" spans="2:2" x14ac:dyDescent="0.25">
      <c r="B3433" s="31"/>
    </row>
    <row r="3434" spans="2:2" x14ac:dyDescent="0.25">
      <c r="B3434" s="31"/>
    </row>
    <row r="3435" spans="2:2" x14ac:dyDescent="0.25">
      <c r="B3435" s="31"/>
    </row>
    <row r="3436" spans="2:2" x14ac:dyDescent="0.25">
      <c r="B3436" s="31"/>
    </row>
    <row r="3437" spans="2:2" x14ac:dyDescent="0.25">
      <c r="B3437" s="31"/>
    </row>
    <row r="3438" spans="2:2" x14ac:dyDescent="0.25">
      <c r="B3438" s="31"/>
    </row>
    <row r="3439" spans="2:2" x14ac:dyDescent="0.25">
      <c r="B3439" s="31"/>
    </row>
    <row r="3440" spans="2:2" x14ac:dyDescent="0.25">
      <c r="B3440" s="31"/>
    </row>
    <row r="3441" spans="2:2" x14ac:dyDescent="0.25">
      <c r="B3441" s="31"/>
    </row>
    <row r="3442" spans="2:2" x14ac:dyDescent="0.25">
      <c r="B3442" s="31"/>
    </row>
    <row r="3443" spans="2:2" x14ac:dyDescent="0.25">
      <c r="B3443" s="31"/>
    </row>
    <row r="3444" spans="2:2" x14ac:dyDescent="0.25">
      <c r="B3444" s="31"/>
    </row>
    <row r="3445" spans="2:2" x14ac:dyDescent="0.25">
      <c r="B3445" s="31"/>
    </row>
    <row r="3446" spans="2:2" x14ac:dyDescent="0.25">
      <c r="B3446" s="31"/>
    </row>
    <row r="3447" spans="2:2" x14ac:dyDescent="0.25">
      <c r="B3447" s="31"/>
    </row>
    <row r="3448" spans="2:2" x14ac:dyDescent="0.25">
      <c r="B3448" s="31"/>
    </row>
    <row r="3449" spans="2:2" x14ac:dyDescent="0.25">
      <c r="B3449" s="31"/>
    </row>
    <row r="3450" spans="2:2" x14ac:dyDescent="0.25">
      <c r="B3450" s="31"/>
    </row>
    <row r="3451" spans="2:2" x14ac:dyDescent="0.25">
      <c r="B3451" s="31"/>
    </row>
    <row r="3452" spans="2:2" x14ac:dyDescent="0.25">
      <c r="B3452" s="31"/>
    </row>
    <row r="3453" spans="2:2" x14ac:dyDescent="0.25">
      <c r="B3453" s="31"/>
    </row>
    <row r="3454" spans="2:2" x14ac:dyDescent="0.25">
      <c r="B3454" s="31"/>
    </row>
    <row r="3455" spans="2:2" x14ac:dyDescent="0.25">
      <c r="B3455" s="31"/>
    </row>
    <row r="3456" spans="2:2" x14ac:dyDescent="0.25">
      <c r="B3456" s="31"/>
    </row>
    <row r="3457" spans="2:2" x14ac:dyDescent="0.25">
      <c r="B3457" s="31"/>
    </row>
    <row r="3458" spans="2:2" x14ac:dyDescent="0.25">
      <c r="B3458" s="31"/>
    </row>
    <row r="3459" spans="2:2" x14ac:dyDescent="0.25">
      <c r="B3459" s="31"/>
    </row>
    <row r="3460" spans="2:2" x14ac:dyDescent="0.25">
      <c r="B3460" s="31"/>
    </row>
    <row r="3461" spans="2:2" x14ac:dyDescent="0.25">
      <c r="B3461" s="31"/>
    </row>
    <row r="3462" spans="2:2" x14ac:dyDescent="0.25">
      <c r="B3462" s="31"/>
    </row>
    <row r="3463" spans="2:2" x14ac:dyDescent="0.25">
      <c r="B3463" s="31"/>
    </row>
    <row r="3464" spans="2:2" x14ac:dyDescent="0.25">
      <c r="B3464" s="31"/>
    </row>
    <row r="3465" spans="2:2" x14ac:dyDescent="0.25">
      <c r="B3465" s="31"/>
    </row>
    <row r="3466" spans="2:2" x14ac:dyDescent="0.25">
      <c r="B3466" s="31"/>
    </row>
    <row r="3467" spans="2:2" x14ac:dyDescent="0.25">
      <c r="B3467" s="31"/>
    </row>
    <row r="3468" spans="2:2" x14ac:dyDescent="0.25">
      <c r="B3468" s="31"/>
    </row>
    <row r="3469" spans="2:2" x14ac:dyDescent="0.25">
      <c r="B3469" s="31"/>
    </row>
    <row r="3470" spans="2:2" x14ac:dyDescent="0.25">
      <c r="B3470" s="31"/>
    </row>
    <row r="3471" spans="2:2" x14ac:dyDescent="0.25">
      <c r="B3471" s="31"/>
    </row>
    <row r="3472" spans="2:2" x14ac:dyDescent="0.25">
      <c r="B3472" s="31"/>
    </row>
    <row r="3473" spans="2:2" x14ac:dyDescent="0.25">
      <c r="B3473" s="31"/>
    </row>
    <row r="3474" spans="2:2" x14ac:dyDescent="0.25">
      <c r="B3474" s="31"/>
    </row>
    <row r="3475" spans="2:2" x14ac:dyDescent="0.25">
      <c r="B3475" s="31"/>
    </row>
    <row r="3476" spans="2:2" x14ac:dyDescent="0.25">
      <c r="B3476" s="31"/>
    </row>
    <row r="3477" spans="2:2" x14ac:dyDescent="0.25">
      <c r="B3477" s="31"/>
    </row>
    <row r="3478" spans="2:2" x14ac:dyDescent="0.25">
      <c r="B3478" s="31"/>
    </row>
    <row r="3479" spans="2:2" x14ac:dyDescent="0.25">
      <c r="B3479" s="31"/>
    </row>
    <row r="3480" spans="2:2" x14ac:dyDescent="0.25">
      <c r="B3480" s="31"/>
    </row>
    <row r="3481" spans="2:2" x14ac:dyDescent="0.25">
      <c r="B3481" s="31"/>
    </row>
    <row r="3482" spans="2:2" x14ac:dyDescent="0.25">
      <c r="B3482" s="31"/>
    </row>
    <row r="3483" spans="2:2" x14ac:dyDescent="0.25">
      <c r="B3483" s="31"/>
    </row>
    <row r="3484" spans="2:2" x14ac:dyDescent="0.25">
      <c r="B3484" s="31"/>
    </row>
    <row r="3485" spans="2:2" x14ac:dyDescent="0.25">
      <c r="B3485" s="31"/>
    </row>
    <row r="3486" spans="2:2" x14ac:dyDescent="0.25">
      <c r="B3486" s="31"/>
    </row>
    <row r="3487" spans="2:2" x14ac:dyDescent="0.25">
      <c r="B3487" s="31"/>
    </row>
    <row r="3488" spans="2:2" x14ac:dyDescent="0.25">
      <c r="B3488" s="31"/>
    </row>
    <row r="3489" spans="2:2" x14ac:dyDescent="0.25">
      <c r="B3489" s="31"/>
    </row>
    <row r="3490" spans="2:2" x14ac:dyDescent="0.25">
      <c r="B3490" s="31"/>
    </row>
    <row r="3491" spans="2:2" x14ac:dyDescent="0.25">
      <c r="B3491" s="31"/>
    </row>
    <row r="3492" spans="2:2" x14ac:dyDescent="0.25">
      <c r="B3492" s="31"/>
    </row>
    <row r="3493" spans="2:2" x14ac:dyDescent="0.25">
      <c r="B3493" s="31"/>
    </row>
    <row r="3494" spans="2:2" x14ac:dyDescent="0.25">
      <c r="B3494" s="31"/>
    </row>
    <row r="3495" spans="2:2" x14ac:dyDescent="0.25">
      <c r="B3495" s="31"/>
    </row>
    <row r="3496" spans="2:2" x14ac:dyDescent="0.25">
      <c r="B3496" s="31"/>
    </row>
    <row r="3497" spans="2:2" x14ac:dyDescent="0.25">
      <c r="B3497" s="31"/>
    </row>
    <row r="3498" spans="2:2" x14ac:dyDescent="0.25">
      <c r="B3498" s="31"/>
    </row>
    <row r="3499" spans="2:2" x14ac:dyDescent="0.25">
      <c r="B3499" s="31"/>
    </row>
    <row r="3500" spans="2:2" x14ac:dyDescent="0.25">
      <c r="B3500" s="31"/>
    </row>
    <row r="3501" spans="2:2" x14ac:dyDescent="0.25">
      <c r="B3501" s="31"/>
    </row>
    <row r="3502" spans="2:2" x14ac:dyDescent="0.25">
      <c r="B3502" s="31"/>
    </row>
    <row r="3503" spans="2:2" x14ac:dyDescent="0.25">
      <c r="B3503" s="31"/>
    </row>
    <row r="3504" spans="2:2" x14ac:dyDescent="0.25">
      <c r="B3504" s="31"/>
    </row>
    <row r="3505" spans="2:2" x14ac:dyDescent="0.25">
      <c r="B3505" s="31"/>
    </row>
    <row r="3506" spans="2:2" x14ac:dyDescent="0.25">
      <c r="B3506" s="31"/>
    </row>
    <row r="3507" spans="2:2" x14ac:dyDescent="0.25">
      <c r="B3507" s="31"/>
    </row>
    <row r="3508" spans="2:2" x14ac:dyDescent="0.25">
      <c r="B3508" s="31"/>
    </row>
    <row r="3509" spans="2:2" x14ac:dyDescent="0.25">
      <c r="B3509" s="31"/>
    </row>
    <row r="3510" spans="2:2" x14ac:dyDescent="0.25">
      <c r="B3510" s="31"/>
    </row>
    <row r="3511" spans="2:2" x14ac:dyDescent="0.25">
      <c r="B3511" s="31"/>
    </row>
    <row r="3512" spans="2:2" x14ac:dyDescent="0.25">
      <c r="B3512" s="31"/>
    </row>
    <row r="3513" spans="2:2" x14ac:dyDescent="0.25">
      <c r="B3513" s="31"/>
    </row>
    <row r="3514" spans="2:2" x14ac:dyDescent="0.25">
      <c r="B3514" s="31"/>
    </row>
    <row r="3515" spans="2:2" x14ac:dyDescent="0.25">
      <c r="B3515" s="31"/>
    </row>
    <row r="3516" spans="2:2" x14ac:dyDescent="0.25">
      <c r="B3516" s="31"/>
    </row>
    <row r="3517" spans="2:2" x14ac:dyDescent="0.25">
      <c r="B3517" s="31"/>
    </row>
    <row r="3518" spans="2:2" x14ac:dyDescent="0.25">
      <c r="B3518" s="31"/>
    </row>
    <row r="3519" spans="2:2" x14ac:dyDescent="0.25">
      <c r="B3519" s="31"/>
    </row>
    <row r="3520" spans="2:2" x14ac:dyDescent="0.25">
      <c r="B3520" s="31"/>
    </row>
    <row r="3521" spans="2:2" x14ac:dyDescent="0.25">
      <c r="B3521" s="31"/>
    </row>
    <row r="3522" spans="2:2" x14ac:dyDescent="0.25">
      <c r="B3522" s="31"/>
    </row>
    <row r="3523" spans="2:2" x14ac:dyDescent="0.25">
      <c r="B3523" s="31"/>
    </row>
    <row r="3524" spans="2:2" x14ac:dyDescent="0.25">
      <c r="B3524" s="31"/>
    </row>
    <row r="3525" spans="2:2" x14ac:dyDescent="0.25">
      <c r="B3525" s="31"/>
    </row>
    <row r="3526" spans="2:2" x14ac:dyDescent="0.25">
      <c r="B3526" s="31"/>
    </row>
    <row r="3527" spans="2:2" x14ac:dyDescent="0.25">
      <c r="B3527" s="31"/>
    </row>
    <row r="3528" spans="2:2" x14ac:dyDescent="0.25">
      <c r="B3528" s="31"/>
    </row>
    <row r="3529" spans="2:2" x14ac:dyDescent="0.25">
      <c r="B3529" s="31"/>
    </row>
    <row r="3530" spans="2:2" x14ac:dyDescent="0.25">
      <c r="B3530" s="31"/>
    </row>
    <row r="3531" spans="2:2" x14ac:dyDescent="0.25">
      <c r="B3531" s="31"/>
    </row>
    <row r="3532" spans="2:2" x14ac:dyDescent="0.25">
      <c r="B3532" s="31"/>
    </row>
    <row r="3533" spans="2:2" x14ac:dyDescent="0.25">
      <c r="B3533" s="31"/>
    </row>
    <row r="3534" spans="2:2" x14ac:dyDescent="0.25">
      <c r="B3534" s="31"/>
    </row>
    <row r="3535" spans="2:2" x14ac:dyDescent="0.25">
      <c r="B3535" s="31"/>
    </row>
    <row r="3536" spans="2:2" x14ac:dyDescent="0.25">
      <c r="B3536" s="31"/>
    </row>
    <row r="3537" spans="2:2" x14ac:dyDescent="0.25">
      <c r="B3537" s="31"/>
    </row>
    <row r="3538" spans="2:2" x14ac:dyDescent="0.25">
      <c r="B3538" s="31"/>
    </row>
    <row r="3539" spans="2:2" x14ac:dyDescent="0.25">
      <c r="B3539" s="31"/>
    </row>
    <row r="3540" spans="2:2" x14ac:dyDescent="0.25">
      <c r="B3540" s="31"/>
    </row>
    <row r="3541" spans="2:2" x14ac:dyDescent="0.25">
      <c r="B3541" s="31"/>
    </row>
    <row r="3542" spans="2:2" x14ac:dyDescent="0.25">
      <c r="B3542" s="31"/>
    </row>
    <row r="3543" spans="2:2" x14ac:dyDescent="0.25">
      <c r="B3543" s="31"/>
    </row>
    <row r="3544" spans="2:2" x14ac:dyDescent="0.25">
      <c r="B3544" s="31"/>
    </row>
    <row r="3545" spans="2:2" x14ac:dyDescent="0.25">
      <c r="B3545" s="31"/>
    </row>
    <row r="3546" spans="2:2" x14ac:dyDescent="0.25">
      <c r="B3546" s="31"/>
    </row>
    <row r="3547" spans="2:2" x14ac:dyDescent="0.25">
      <c r="B3547" s="31"/>
    </row>
    <row r="3548" spans="2:2" x14ac:dyDescent="0.25">
      <c r="B3548" s="31"/>
    </row>
    <row r="3549" spans="2:2" x14ac:dyDescent="0.25">
      <c r="B3549" s="31"/>
    </row>
    <row r="3550" spans="2:2" x14ac:dyDescent="0.25">
      <c r="B3550" s="31"/>
    </row>
    <row r="3551" spans="2:2" x14ac:dyDescent="0.25">
      <c r="B3551" s="31"/>
    </row>
    <row r="3552" spans="2:2" x14ac:dyDescent="0.25">
      <c r="B3552" s="31"/>
    </row>
    <row r="3553" spans="2:2" x14ac:dyDescent="0.25">
      <c r="B3553" s="31"/>
    </row>
    <row r="3554" spans="2:2" x14ac:dyDescent="0.25">
      <c r="B3554" s="31"/>
    </row>
    <row r="3555" spans="2:2" x14ac:dyDescent="0.25">
      <c r="B3555" s="31"/>
    </row>
    <row r="3556" spans="2:2" x14ac:dyDescent="0.25">
      <c r="B3556" s="31"/>
    </row>
    <row r="3557" spans="2:2" x14ac:dyDescent="0.25">
      <c r="B3557" s="31"/>
    </row>
    <row r="3558" spans="2:2" x14ac:dyDescent="0.25">
      <c r="B3558" s="31"/>
    </row>
    <row r="3559" spans="2:2" x14ac:dyDescent="0.25">
      <c r="B3559" s="31"/>
    </row>
    <row r="3560" spans="2:2" x14ac:dyDescent="0.25">
      <c r="B3560" s="31"/>
    </row>
    <row r="3561" spans="2:2" x14ac:dyDescent="0.25">
      <c r="B3561" s="31"/>
    </row>
    <row r="3562" spans="2:2" x14ac:dyDescent="0.25">
      <c r="B3562" s="31"/>
    </row>
    <row r="3563" spans="2:2" x14ac:dyDescent="0.25">
      <c r="B3563" s="31"/>
    </row>
    <row r="3564" spans="2:2" x14ac:dyDescent="0.25">
      <c r="B3564" s="31"/>
    </row>
    <row r="3565" spans="2:2" x14ac:dyDescent="0.25">
      <c r="B3565" s="31"/>
    </row>
    <row r="3566" spans="2:2" x14ac:dyDescent="0.25">
      <c r="B3566" s="31"/>
    </row>
    <row r="3567" spans="2:2" x14ac:dyDescent="0.25">
      <c r="B3567" s="31"/>
    </row>
    <row r="3568" spans="2:2" x14ac:dyDescent="0.25">
      <c r="B3568" s="31"/>
    </row>
    <row r="3569" spans="2:2" x14ac:dyDescent="0.25">
      <c r="B3569" s="31"/>
    </row>
    <row r="3570" spans="2:2" x14ac:dyDescent="0.25">
      <c r="B3570" s="31"/>
    </row>
    <row r="3571" spans="2:2" x14ac:dyDescent="0.25">
      <c r="B3571" s="31"/>
    </row>
    <row r="3572" spans="2:2" x14ac:dyDescent="0.25">
      <c r="B3572" s="31"/>
    </row>
    <row r="3573" spans="2:2" x14ac:dyDescent="0.25">
      <c r="B3573" s="31"/>
    </row>
    <row r="3574" spans="2:2" x14ac:dyDescent="0.25">
      <c r="B3574" s="31"/>
    </row>
    <row r="3575" spans="2:2" x14ac:dyDescent="0.25">
      <c r="B3575" s="31"/>
    </row>
    <row r="3576" spans="2:2" x14ac:dyDescent="0.25">
      <c r="B3576" s="31"/>
    </row>
    <row r="3577" spans="2:2" x14ac:dyDescent="0.25">
      <c r="B3577" s="31"/>
    </row>
    <row r="3578" spans="2:2" x14ac:dyDescent="0.25">
      <c r="B3578" s="31"/>
    </row>
    <row r="3579" spans="2:2" x14ac:dyDescent="0.25">
      <c r="B3579" s="31"/>
    </row>
    <row r="3580" spans="2:2" x14ac:dyDescent="0.25">
      <c r="B3580" s="31"/>
    </row>
    <row r="3581" spans="2:2" x14ac:dyDescent="0.25">
      <c r="B3581" s="31"/>
    </row>
    <row r="3582" spans="2:2" x14ac:dyDescent="0.25">
      <c r="B3582" s="31"/>
    </row>
    <row r="3583" spans="2:2" x14ac:dyDescent="0.25">
      <c r="B3583" s="31"/>
    </row>
    <row r="3584" spans="2:2" x14ac:dyDescent="0.25">
      <c r="B3584" s="31"/>
    </row>
    <row r="3585" spans="2:2" x14ac:dyDescent="0.25">
      <c r="B3585" s="31"/>
    </row>
    <row r="3586" spans="2:2" x14ac:dyDescent="0.25">
      <c r="B3586" s="31"/>
    </row>
    <row r="3587" spans="2:2" x14ac:dyDescent="0.25">
      <c r="B3587" s="31"/>
    </row>
    <row r="3588" spans="2:2" x14ac:dyDescent="0.25">
      <c r="B3588" s="31"/>
    </row>
    <row r="3589" spans="2:2" x14ac:dyDescent="0.25">
      <c r="B3589" s="31"/>
    </row>
    <row r="3590" spans="2:2" x14ac:dyDescent="0.25">
      <c r="B3590" s="31"/>
    </row>
    <row r="3591" spans="2:2" x14ac:dyDescent="0.25">
      <c r="B3591" s="31"/>
    </row>
    <row r="3592" spans="2:2" x14ac:dyDescent="0.25">
      <c r="B3592" s="31"/>
    </row>
    <row r="3593" spans="2:2" x14ac:dyDescent="0.25">
      <c r="B3593" s="31"/>
    </row>
    <row r="3594" spans="2:2" x14ac:dyDescent="0.25">
      <c r="B3594" s="31"/>
    </row>
    <row r="3595" spans="2:2" x14ac:dyDescent="0.25">
      <c r="B3595" s="31"/>
    </row>
    <row r="3596" spans="2:2" x14ac:dyDescent="0.25">
      <c r="B3596" s="31"/>
    </row>
    <row r="3597" spans="2:2" x14ac:dyDescent="0.25">
      <c r="B3597" s="31"/>
    </row>
    <row r="3598" spans="2:2" x14ac:dyDescent="0.25">
      <c r="B3598" s="31"/>
    </row>
    <row r="3599" spans="2:2" x14ac:dyDescent="0.25">
      <c r="B3599" s="31"/>
    </row>
    <row r="3600" spans="2:2" x14ac:dyDescent="0.25">
      <c r="B3600" s="31"/>
    </row>
    <row r="3601" spans="2:2" x14ac:dyDescent="0.25">
      <c r="B3601" s="31"/>
    </row>
    <row r="3602" spans="2:2" x14ac:dyDescent="0.25">
      <c r="B3602" s="31"/>
    </row>
    <row r="3603" spans="2:2" x14ac:dyDescent="0.25">
      <c r="B3603" s="31"/>
    </row>
    <row r="3604" spans="2:2" x14ac:dyDescent="0.25">
      <c r="B3604" s="31"/>
    </row>
    <row r="3605" spans="2:2" x14ac:dyDescent="0.25">
      <c r="B3605" s="31"/>
    </row>
    <row r="3606" spans="2:2" x14ac:dyDescent="0.25">
      <c r="B3606" s="31"/>
    </row>
    <row r="3607" spans="2:2" x14ac:dyDescent="0.25">
      <c r="B3607" s="31"/>
    </row>
    <row r="3608" spans="2:2" x14ac:dyDescent="0.25">
      <c r="B3608" s="31"/>
    </row>
    <row r="3609" spans="2:2" x14ac:dyDescent="0.25">
      <c r="B3609" s="31"/>
    </row>
    <row r="3610" spans="2:2" x14ac:dyDescent="0.25">
      <c r="B3610" s="31"/>
    </row>
    <row r="3611" spans="2:2" x14ac:dyDescent="0.25">
      <c r="B3611" s="31"/>
    </row>
    <row r="3612" spans="2:2" x14ac:dyDescent="0.25">
      <c r="B3612" s="31"/>
    </row>
    <row r="3613" spans="2:2" x14ac:dyDescent="0.25">
      <c r="B3613" s="31"/>
    </row>
    <row r="3614" spans="2:2" x14ac:dyDescent="0.25">
      <c r="B3614" s="31"/>
    </row>
    <row r="3615" spans="2:2" x14ac:dyDescent="0.25">
      <c r="B3615" s="31"/>
    </row>
    <row r="3616" spans="2:2" x14ac:dyDescent="0.25">
      <c r="B3616" s="31"/>
    </row>
    <row r="3617" spans="2:2" x14ac:dyDescent="0.25">
      <c r="B3617" s="31"/>
    </row>
    <row r="3618" spans="2:2" x14ac:dyDescent="0.25">
      <c r="B3618" s="31"/>
    </row>
    <row r="3619" spans="2:2" x14ac:dyDescent="0.25">
      <c r="B3619" s="31"/>
    </row>
    <row r="3620" spans="2:2" x14ac:dyDescent="0.25">
      <c r="B3620" s="31"/>
    </row>
    <row r="3621" spans="2:2" x14ac:dyDescent="0.25">
      <c r="B3621" s="31"/>
    </row>
    <row r="3622" spans="2:2" x14ac:dyDescent="0.25">
      <c r="B3622" s="31"/>
    </row>
    <row r="3623" spans="2:2" x14ac:dyDescent="0.25">
      <c r="B3623" s="31"/>
    </row>
    <row r="3624" spans="2:2" x14ac:dyDescent="0.25">
      <c r="B3624" s="31"/>
    </row>
    <row r="3625" spans="2:2" x14ac:dyDescent="0.25">
      <c r="B3625" s="31"/>
    </row>
    <row r="3626" spans="2:2" x14ac:dyDescent="0.25">
      <c r="B3626" s="31"/>
    </row>
    <row r="3627" spans="2:2" x14ac:dyDescent="0.25">
      <c r="B3627" s="31"/>
    </row>
    <row r="3628" spans="2:2" x14ac:dyDescent="0.25">
      <c r="B3628" s="31"/>
    </row>
    <row r="3629" spans="2:2" x14ac:dyDescent="0.25">
      <c r="B3629" s="31"/>
    </row>
    <row r="3630" spans="2:2" x14ac:dyDescent="0.25">
      <c r="B3630" s="31"/>
    </row>
    <row r="3631" spans="2:2" x14ac:dyDescent="0.25">
      <c r="B3631" s="31"/>
    </row>
    <row r="3632" spans="2:2" x14ac:dyDescent="0.25">
      <c r="B3632" s="31"/>
    </row>
    <row r="3633" spans="2:2" x14ac:dyDescent="0.25">
      <c r="B3633" s="31"/>
    </row>
    <row r="3634" spans="2:2" x14ac:dyDescent="0.25">
      <c r="B3634" s="31"/>
    </row>
    <row r="3635" spans="2:2" x14ac:dyDescent="0.25">
      <c r="B3635" s="31"/>
    </row>
    <row r="3636" spans="2:2" x14ac:dyDescent="0.25">
      <c r="B3636" s="31"/>
    </row>
    <row r="3637" spans="2:2" x14ac:dyDescent="0.25">
      <c r="B3637" s="31"/>
    </row>
    <row r="3638" spans="2:2" x14ac:dyDescent="0.25">
      <c r="B3638" s="31"/>
    </row>
    <row r="3639" spans="2:2" x14ac:dyDescent="0.25">
      <c r="B3639" s="31"/>
    </row>
    <row r="3640" spans="2:2" x14ac:dyDescent="0.25">
      <c r="B3640" s="31"/>
    </row>
    <row r="3641" spans="2:2" x14ac:dyDescent="0.25">
      <c r="B3641" s="31"/>
    </row>
    <row r="3642" spans="2:2" x14ac:dyDescent="0.25">
      <c r="B3642" s="31"/>
    </row>
    <row r="3643" spans="2:2" x14ac:dyDescent="0.25">
      <c r="B3643" s="31"/>
    </row>
    <row r="3644" spans="2:2" x14ac:dyDescent="0.25">
      <c r="B3644" s="31"/>
    </row>
    <row r="3645" spans="2:2" x14ac:dyDescent="0.25">
      <c r="B3645" s="31"/>
    </row>
    <row r="3646" spans="2:2" x14ac:dyDescent="0.25">
      <c r="B3646" s="31"/>
    </row>
    <row r="3647" spans="2:2" x14ac:dyDescent="0.25">
      <c r="B3647" s="31"/>
    </row>
    <row r="3648" spans="2:2" x14ac:dyDescent="0.25">
      <c r="B3648" s="31"/>
    </row>
    <row r="3649" spans="2:2" x14ac:dyDescent="0.25">
      <c r="B3649" s="31"/>
    </row>
    <row r="3650" spans="2:2" x14ac:dyDescent="0.25">
      <c r="B3650" s="31"/>
    </row>
    <row r="3651" spans="2:2" x14ac:dyDescent="0.25">
      <c r="B3651" s="31"/>
    </row>
    <row r="3652" spans="2:2" x14ac:dyDescent="0.25">
      <c r="B3652" s="31"/>
    </row>
    <row r="3653" spans="2:2" x14ac:dyDescent="0.25">
      <c r="B3653" s="31"/>
    </row>
    <row r="3654" spans="2:2" x14ac:dyDescent="0.25">
      <c r="B3654" s="31"/>
    </row>
    <row r="3655" spans="2:2" x14ac:dyDescent="0.25">
      <c r="B3655" s="31"/>
    </row>
    <row r="3656" spans="2:2" x14ac:dyDescent="0.25">
      <c r="B3656" s="31"/>
    </row>
    <row r="3657" spans="2:2" x14ac:dyDescent="0.25">
      <c r="B3657" s="31"/>
    </row>
    <row r="3658" spans="2:2" x14ac:dyDescent="0.25">
      <c r="B3658" s="31"/>
    </row>
    <row r="3659" spans="2:2" x14ac:dyDescent="0.25">
      <c r="B3659" s="31"/>
    </row>
    <row r="3660" spans="2:2" x14ac:dyDescent="0.25">
      <c r="B3660" s="31"/>
    </row>
    <row r="3661" spans="2:2" x14ac:dyDescent="0.25">
      <c r="B3661" s="31"/>
    </row>
    <row r="3662" spans="2:2" x14ac:dyDescent="0.25">
      <c r="B3662" s="31"/>
    </row>
    <row r="3663" spans="2:2" x14ac:dyDescent="0.25">
      <c r="B3663" s="31"/>
    </row>
    <row r="3664" spans="2:2" x14ac:dyDescent="0.25">
      <c r="B3664" s="31"/>
    </row>
    <row r="3665" spans="2:2" x14ac:dyDescent="0.25">
      <c r="B3665" s="31"/>
    </row>
    <row r="3666" spans="2:2" x14ac:dyDescent="0.25">
      <c r="B3666" s="31"/>
    </row>
    <row r="3667" spans="2:2" x14ac:dyDescent="0.25">
      <c r="B3667" s="31"/>
    </row>
    <row r="3668" spans="2:2" x14ac:dyDescent="0.25">
      <c r="B3668" s="31"/>
    </row>
    <row r="3669" spans="2:2" x14ac:dyDescent="0.25">
      <c r="B3669" s="31"/>
    </row>
    <row r="3670" spans="2:2" x14ac:dyDescent="0.25">
      <c r="B3670" s="31"/>
    </row>
    <row r="3671" spans="2:2" x14ac:dyDescent="0.25">
      <c r="B3671" s="31"/>
    </row>
    <row r="3672" spans="2:2" x14ac:dyDescent="0.25">
      <c r="B3672" s="31"/>
    </row>
    <row r="3673" spans="2:2" x14ac:dyDescent="0.25">
      <c r="B3673" s="31"/>
    </row>
    <row r="3674" spans="2:2" x14ac:dyDescent="0.25">
      <c r="B3674" s="31"/>
    </row>
    <row r="3675" spans="2:2" x14ac:dyDescent="0.25">
      <c r="B3675" s="31"/>
    </row>
    <row r="3676" spans="2:2" x14ac:dyDescent="0.25">
      <c r="B3676" s="31"/>
    </row>
    <row r="3677" spans="2:2" x14ac:dyDescent="0.25">
      <c r="B3677" s="31"/>
    </row>
    <row r="3678" spans="2:2" x14ac:dyDescent="0.25">
      <c r="B3678" s="31"/>
    </row>
    <row r="3679" spans="2:2" x14ac:dyDescent="0.25">
      <c r="B3679" s="31"/>
    </row>
    <row r="3680" spans="2:2" x14ac:dyDescent="0.25">
      <c r="B3680" s="31"/>
    </row>
    <row r="3681" spans="2:2" x14ac:dyDescent="0.25">
      <c r="B3681" s="31"/>
    </row>
    <row r="3682" spans="2:2" x14ac:dyDescent="0.25">
      <c r="B3682" s="31"/>
    </row>
    <row r="3683" spans="2:2" x14ac:dyDescent="0.25">
      <c r="B3683" s="31"/>
    </row>
    <row r="3684" spans="2:2" x14ac:dyDescent="0.25">
      <c r="B3684" s="31"/>
    </row>
    <row r="3685" spans="2:2" x14ac:dyDescent="0.25">
      <c r="B3685" s="31"/>
    </row>
    <row r="3686" spans="2:2" x14ac:dyDescent="0.25">
      <c r="B3686" s="31"/>
    </row>
    <row r="3687" spans="2:2" x14ac:dyDescent="0.25">
      <c r="B3687" s="31"/>
    </row>
    <row r="3688" spans="2:2" x14ac:dyDescent="0.25">
      <c r="B3688" s="31"/>
    </row>
    <row r="3689" spans="2:2" x14ac:dyDescent="0.25">
      <c r="B3689" s="31"/>
    </row>
    <row r="3690" spans="2:2" x14ac:dyDescent="0.25">
      <c r="B3690" s="31"/>
    </row>
    <row r="3691" spans="2:2" x14ac:dyDescent="0.25">
      <c r="B3691" s="31"/>
    </row>
    <row r="3692" spans="2:2" x14ac:dyDescent="0.25">
      <c r="B3692" s="31"/>
    </row>
    <row r="3693" spans="2:2" x14ac:dyDescent="0.25">
      <c r="B3693" s="31"/>
    </row>
    <row r="3694" spans="2:2" x14ac:dyDescent="0.25">
      <c r="B3694" s="31"/>
    </row>
    <row r="3695" spans="2:2" x14ac:dyDescent="0.25">
      <c r="B3695" s="31"/>
    </row>
    <row r="3696" spans="2:2" x14ac:dyDescent="0.25">
      <c r="B3696" s="31"/>
    </row>
    <row r="3697" spans="2:2" x14ac:dyDescent="0.25">
      <c r="B3697" s="31"/>
    </row>
    <row r="3698" spans="2:2" x14ac:dyDescent="0.25">
      <c r="B3698" s="31"/>
    </row>
    <row r="3699" spans="2:2" x14ac:dyDescent="0.25">
      <c r="B3699" s="31"/>
    </row>
    <row r="3700" spans="2:2" x14ac:dyDescent="0.25">
      <c r="B3700" s="31"/>
    </row>
    <row r="3701" spans="2:2" x14ac:dyDescent="0.25">
      <c r="B3701" s="31"/>
    </row>
    <row r="3702" spans="2:2" x14ac:dyDescent="0.25">
      <c r="B3702" s="31"/>
    </row>
    <row r="3703" spans="2:2" x14ac:dyDescent="0.25">
      <c r="B3703" s="31"/>
    </row>
    <row r="3704" spans="2:2" x14ac:dyDescent="0.25">
      <c r="B3704" s="31"/>
    </row>
    <row r="3705" spans="2:2" x14ac:dyDescent="0.25">
      <c r="B3705" s="31"/>
    </row>
    <row r="3706" spans="2:2" x14ac:dyDescent="0.25">
      <c r="B3706" s="31"/>
    </row>
    <row r="3707" spans="2:2" x14ac:dyDescent="0.25">
      <c r="B3707" s="31"/>
    </row>
    <row r="3708" spans="2:2" x14ac:dyDescent="0.25">
      <c r="B3708" s="31"/>
    </row>
    <row r="3709" spans="2:2" x14ac:dyDescent="0.25">
      <c r="B3709" s="31"/>
    </row>
    <row r="3710" spans="2:2" x14ac:dyDescent="0.25">
      <c r="B3710" s="31"/>
    </row>
    <row r="3711" spans="2:2" x14ac:dyDescent="0.25">
      <c r="B3711" s="31"/>
    </row>
    <row r="3712" spans="2:2" x14ac:dyDescent="0.25">
      <c r="B3712" s="31"/>
    </row>
    <row r="3713" spans="2:2" x14ac:dyDescent="0.25">
      <c r="B3713" s="31"/>
    </row>
    <row r="3714" spans="2:2" x14ac:dyDescent="0.25">
      <c r="B3714" s="31"/>
    </row>
    <row r="3715" spans="2:2" x14ac:dyDescent="0.25">
      <c r="B3715" s="31"/>
    </row>
    <row r="3716" spans="2:2" x14ac:dyDescent="0.25">
      <c r="B3716" s="31"/>
    </row>
    <row r="3717" spans="2:2" x14ac:dyDescent="0.25">
      <c r="B3717" s="31"/>
    </row>
    <row r="3718" spans="2:2" x14ac:dyDescent="0.25">
      <c r="B3718" s="31"/>
    </row>
    <row r="3719" spans="2:2" x14ac:dyDescent="0.25">
      <c r="B3719" s="31"/>
    </row>
    <row r="3720" spans="2:2" x14ac:dyDescent="0.25">
      <c r="B3720" s="31"/>
    </row>
    <row r="3721" spans="2:2" x14ac:dyDescent="0.25">
      <c r="B3721" s="31"/>
    </row>
    <row r="3722" spans="2:2" x14ac:dyDescent="0.25">
      <c r="B3722" s="31"/>
    </row>
    <row r="3723" spans="2:2" x14ac:dyDescent="0.25">
      <c r="B3723" s="31"/>
    </row>
    <row r="3724" spans="2:2" x14ac:dyDescent="0.25">
      <c r="B3724" s="31"/>
    </row>
    <row r="3725" spans="2:2" x14ac:dyDescent="0.25">
      <c r="B3725" s="31"/>
    </row>
    <row r="3726" spans="2:2" x14ac:dyDescent="0.25">
      <c r="B3726" s="31"/>
    </row>
    <row r="3727" spans="2:2" x14ac:dyDescent="0.25">
      <c r="B3727" s="31"/>
    </row>
    <row r="3728" spans="2:2" x14ac:dyDescent="0.25">
      <c r="B3728" s="31"/>
    </row>
    <row r="3729" spans="2:2" x14ac:dyDescent="0.25">
      <c r="B3729" s="31"/>
    </row>
    <row r="3730" spans="2:2" x14ac:dyDescent="0.25">
      <c r="B3730" s="31"/>
    </row>
    <row r="3731" spans="2:2" x14ac:dyDescent="0.25">
      <c r="B3731" s="31"/>
    </row>
    <row r="3732" spans="2:2" x14ac:dyDescent="0.25">
      <c r="B3732" s="31"/>
    </row>
    <row r="3733" spans="2:2" x14ac:dyDescent="0.25">
      <c r="B3733" s="31"/>
    </row>
    <row r="3734" spans="2:2" x14ac:dyDescent="0.25">
      <c r="B3734" s="31"/>
    </row>
    <row r="3735" spans="2:2" x14ac:dyDescent="0.25">
      <c r="B3735" s="31"/>
    </row>
    <row r="3736" spans="2:2" x14ac:dyDescent="0.25">
      <c r="B3736" s="31"/>
    </row>
    <row r="3737" spans="2:2" x14ac:dyDescent="0.25">
      <c r="B3737" s="31"/>
    </row>
    <row r="3738" spans="2:2" x14ac:dyDescent="0.25">
      <c r="B3738" s="31"/>
    </row>
    <row r="3739" spans="2:2" x14ac:dyDescent="0.25">
      <c r="B3739" s="31"/>
    </row>
    <row r="3740" spans="2:2" x14ac:dyDescent="0.25">
      <c r="B3740" s="31"/>
    </row>
    <row r="3741" spans="2:2" x14ac:dyDescent="0.25">
      <c r="B3741" s="31"/>
    </row>
    <row r="3742" spans="2:2" x14ac:dyDescent="0.25">
      <c r="B3742" s="31"/>
    </row>
    <row r="3743" spans="2:2" x14ac:dyDescent="0.25">
      <c r="B3743" s="31"/>
    </row>
    <row r="3744" spans="2:2" x14ac:dyDescent="0.25">
      <c r="B3744" s="31"/>
    </row>
    <row r="3745" spans="2:2" x14ac:dyDescent="0.25">
      <c r="B3745" s="31"/>
    </row>
    <row r="3746" spans="2:2" x14ac:dyDescent="0.25">
      <c r="B3746" s="31"/>
    </row>
    <row r="3747" spans="2:2" x14ac:dyDescent="0.25">
      <c r="B3747" s="31"/>
    </row>
    <row r="3748" spans="2:2" x14ac:dyDescent="0.25">
      <c r="B3748" s="31"/>
    </row>
    <row r="3749" spans="2:2" x14ac:dyDescent="0.25">
      <c r="B3749" s="31"/>
    </row>
    <row r="3750" spans="2:2" x14ac:dyDescent="0.25">
      <c r="B3750" s="31"/>
    </row>
    <row r="3751" spans="2:2" x14ac:dyDescent="0.25">
      <c r="B3751" s="31"/>
    </row>
    <row r="3752" spans="2:2" x14ac:dyDescent="0.25">
      <c r="B3752" s="31"/>
    </row>
    <row r="3753" spans="2:2" x14ac:dyDescent="0.25">
      <c r="B3753" s="31"/>
    </row>
    <row r="3754" spans="2:2" x14ac:dyDescent="0.25">
      <c r="B3754" s="31"/>
    </row>
    <row r="3755" spans="2:2" x14ac:dyDescent="0.25">
      <c r="B3755" s="31"/>
    </row>
    <row r="3756" spans="2:2" x14ac:dyDescent="0.25">
      <c r="B3756" s="31"/>
    </row>
    <row r="3757" spans="2:2" x14ac:dyDescent="0.25">
      <c r="B3757" s="31"/>
    </row>
    <row r="3758" spans="2:2" x14ac:dyDescent="0.25">
      <c r="B3758" s="31"/>
    </row>
    <row r="3759" spans="2:2" x14ac:dyDescent="0.25">
      <c r="B3759" s="31"/>
    </row>
    <row r="3760" spans="2:2" x14ac:dyDescent="0.25">
      <c r="B3760" s="31"/>
    </row>
    <row r="3761" spans="2:2" x14ac:dyDescent="0.25">
      <c r="B3761" s="31"/>
    </row>
    <row r="3762" spans="2:2" x14ac:dyDescent="0.25">
      <c r="B3762" s="31"/>
    </row>
    <row r="3763" spans="2:2" x14ac:dyDescent="0.25">
      <c r="B3763" s="31"/>
    </row>
    <row r="3764" spans="2:2" x14ac:dyDescent="0.25">
      <c r="B3764" s="31"/>
    </row>
    <row r="3765" spans="2:2" x14ac:dyDescent="0.25">
      <c r="B3765" s="31"/>
    </row>
    <row r="3766" spans="2:2" x14ac:dyDescent="0.25">
      <c r="B3766" s="31"/>
    </row>
    <row r="3767" spans="2:2" x14ac:dyDescent="0.25">
      <c r="B3767" s="31"/>
    </row>
    <row r="3768" spans="2:2" x14ac:dyDescent="0.25">
      <c r="B3768" s="31"/>
    </row>
    <row r="3769" spans="2:2" x14ac:dyDescent="0.25">
      <c r="B3769" s="31"/>
    </row>
    <row r="3770" spans="2:2" x14ac:dyDescent="0.25">
      <c r="B3770" s="31"/>
    </row>
    <row r="3771" spans="2:2" x14ac:dyDescent="0.25">
      <c r="B3771" s="31"/>
    </row>
    <row r="3772" spans="2:2" x14ac:dyDescent="0.25">
      <c r="B3772" s="31"/>
    </row>
    <row r="3773" spans="2:2" x14ac:dyDescent="0.25">
      <c r="B3773" s="31"/>
    </row>
    <row r="3774" spans="2:2" x14ac:dyDescent="0.25">
      <c r="B3774" s="31"/>
    </row>
    <row r="3775" spans="2:2" x14ac:dyDescent="0.25">
      <c r="B3775" s="31"/>
    </row>
    <row r="3776" spans="2:2" x14ac:dyDescent="0.25">
      <c r="B3776" s="31"/>
    </row>
    <row r="3777" spans="2:2" x14ac:dyDescent="0.25">
      <c r="B3777" s="31"/>
    </row>
    <row r="3778" spans="2:2" x14ac:dyDescent="0.25">
      <c r="B3778" s="31"/>
    </row>
    <row r="3779" spans="2:2" x14ac:dyDescent="0.25">
      <c r="B3779" s="31"/>
    </row>
    <row r="3780" spans="2:2" x14ac:dyDescent="0.25">
      <c r="B3780" s="31"/>
    </row>
    <row r="3781" spans="2:2" x14ac:dyDescent="0.25">
      <c r="B3781" s="31"/>
    </row>
    <row r="3782" spans="2:2" x14ac:dyDescent="0.25">
      <c r="B3782" s="31"/>
    </row>
    <row r="3783" spans="2:2" x14ac:dyDescent="0.25">
      <c r="B3783" s="31"/>
    </row>
    <row r="3784" spans="2:2" x14ac:dyDescent="0.25">
      <c r="B3784" s="31"/>
    </row>
    <row r="3785" spans="2:2" x14ac:dyDescent="0.25">
      <c r="B3785" s="31"/>
    </row>
    <row r="3786" spans="2:2" x14ac:dyDescent="0.25">
      <c r="B3786" s="31"/>
    </row>
    <row r="3787" spans="2:2" x14ac:dyDescent="0.25">
      <c r="B3787" s="31"/>
    </row>
    <row r="3788" spans="2:2" x14ac:dyDescent="0.25">
      <c r="B3788" s="31"/>
    </row>
    <row r="3789" spans="2:2" x14ac:dyDescent="0.25">
      <c r="B3789" s="31"/>
    </row>
    <row r="3790" spans="2:2" x14ac:dyDescent="0.25">
      <c r="B3790" s="31"/>
    </row>
    <row r="3791" spans="2:2" x14ac:dyDescent="0.25">
      <c r="B3791" s="31"/>
    </row>
    <row r="3792" spans="2:2" x14ac:dyDescent="0.25">
      <c r="B3792" s="31"/>
    </row>
    <row r="3793" spans="2:2" x14ac:dyDescent="0.25">
      <c r="B3793" s="31"/>
    </row>
    <row r="3794" spans="2:2" x14ac:dyDescent="0.25">
      <c r="B3794" s="31"/>
    </row>
    <row r="3795" spans="2:2" x14ac:dyDescent="0.25">
      <c r="B3795" s="31"/>
    </row>
    <row r="3796" spans="2:2" x14ac:dyDescent="0.25">
      <c r="B3796" s="31"/>
    </row>
    <row r="3797" spans="2:2" x14ac:dyDescent="0.25">
      <c r="B3797" s="31"/>
    </row>
    <row r="3798" spans="2:2" x14ac:dyDescent="0.25">
      <c r="B3798" s="31"/>
    </row>
    <row r="3799" spans="2:2" x14ac:dyDescent="0.25">
      <c r="B3799" s="31"/>
    </row>
    <row r="3800" spans="2:2" x14ac:dyDescent="0.25">
      <c r="B3800" s="31"/>
    </row>
    <row r="3801" spans="2:2" x14ac:dyDescent="0.25">
      <c r="B3801" s="31"/>
    </row>
    <row r="3802" spans="2:2" x14ac:dyDescent="0.25">
      <c r="B3802" s="31"/>
    </row>
    <row r="3803" spans="2:2" x14ac:dyDescent="0.25">
      <c r="B3803" s="31"/>
    </row>
    <row r="3804" spans="2:2" x14ac:dyDescent="0.25">
      <c r="B3804" s="31"/>
    </row>
    <row r="3805" spans="2:2" x14ac:dyDescent="0.25">
      <c r="B3805" s="31"/>
    </row>
    <row r="3806" spans="2:2" x14ac:dyDescent="0.25">
      <c r="B3806" s="31"/>
    </row>
    <row r="3807" spans="2:2" x14ac:dyDescent="0.25">
      <c r="B3807" s="31"/>
    </row>
    <row r="3808" spans="2:2" x14ac:dyDescent="0.25">
      <c r="B3808" s="31"/>
    </row>
    <row r="3809" spans="2:2" x14ac:dyDescent="0.25">
      <c r="B3809" s="31"/>
    </row>
    <row r="3810" spans="2:2" x14ac:dyDescent="0.25">
      <c r="B3810" s="31"/>
    </row>
    <row r="3811" spans="2:2" x14ac:dyDescent="0.25">
      <c r="B3811" s="31"/>
    </row>
    <row r="3812" spans="2:2" x14ac:dyDescent="0.25">
      <c r="B3812" s="31"/>
    </row>
    <row r="3813" spans="2:2" x14ac:dyDescent="0.25">
      <c r="B3813" s="31"/>
    </row>
    <row r="3814" spans="2:2" x14ac:dyDescent="0.25">
      <c r="B3814" s="31"/>
    </row>
    <row r="3815" spans="2:2" x14ac:dyDescent="0.25">
      <c r="B3815" s="31"/>
    </row>
    <row r="3816" spans="2:2" x14ac:dyDescent="0.25">
      <c r="B3816" s="31"/>
    </row>
    <row r="3817" spans="2:2" x14ac:dyDescent="0.25">
      <c r="B3817" s="31"/>
    </row>
    <row r="3818" spans="2:2" x14ac:dyDescent="0.25">
      <c r="B3818" s="31"/>
    </row>
    <row r="3819" spans="2:2" x14ac:dyDescent="0.25">
      <c r="B3819" s="31"/>
    </row>
    <row r="3820" spans="2:2" x14ac:dyDescent="0.25">
      <c r="B3820" s="31"/>
    </row>
    <row r="3821" spans="2:2" x14ac:dyDescent="0.25">
      <c r="B3821" s="31"/>
    </row>
    <row r="3822" spans="2:2" x14ac:dyDescent="0.25">
      <c r="B3822" s="31"/>
    </row>
    <row r="3823" spans="2:2" x14ac:dyDescent="0.25">
      <c r="B3823" s="31"/>
    </row>
    <row r="3824" spans="2:2" x14ac:dyDescent="0.25">
      <c r="B3824" s="31"/>
    </row>
    <row r="3825" spans="2:2" x14ac:dyDescent="0.25">
      <c r="B3825" s="31"/>
    </row>
    <row r="3826" spans="2:2" x14ac:dyDescent="0.25">
      <c r="B3826" s="31"/>
    </row>
    <row r="3827" spans="2:2" x14ac:dyDescent="0.25">
      <c r="B3827" s="31"/>
    </row>
    <row r="3828" spans="2:2" x14ac:dyDescent="0.25">
      <c r="B3828" s="31"/>
    </row>
    <row r="3829" spans="2:2" x14ac:dyDescent="0.25">
      <c r="B3829" s="31"/>
    </row>
    <row r="3830" spans="2:2" x14ac:dyDescent="0.25">
      <c r="B3830" s="31"/>
    </row>
    <row r="3831" spans="2:2" x14ac:dyDescent="0.25">
      <c r="B3831" s="31"/>
    </row>
    <row r="3832" spans="2:2" x14ac:dyDescent="0.25">
      <c r="B3832" s="31"/>
    </row>
    <row r="3833" spans="2:2" x14ac:dyDescent="0.25">
      <c r="B3833" s="31"/>
    </row>
    <row r="3834" spans="2:2" x14ac:dyDescent="0.25">
      <c r="B3834" s="31"/>
    </row>
    <row r="3835" spans="2:2" x14ac:dyDescent="0.25">
      <c r="B3835" s="31"/>
    </row>
    <row r="3836" spans="2:2" x14ac:dyDescent="0.25">
      <c r="B3836" s="31"/>
    </row>
    <row r="3837" spans="2:2" x14ac:dyDescent="0.25">
      <c r="B3837" s="31"/>
    </row>
    <row r="3838" spans="2:2" x14ac:dyDescent="0.25">
      <c r="B3838" s="31"/>
    </row>
    <row r="3839" spans="2:2" x14ac:dyDescent="0.25">
      <c r="B3839" s="31"/>
    </row>
    <row r="3840" spans="2:2" x14ac:dyDescent="0.25">
      <c r="B3840" s="31"/>
    </row>
    <row r="3841" spans="2:2" x14ac:dyDescent="0.25">
      <c r="B3841" s="31"/>
    </row>
    <row r="3842" spans="2:2" x14ac:dyDescent="0.25">
      <c r="B3842" s="31"/>
    </row>
    <row r="3843" spans="2:2" x14ac:dyDescent="0.25">
      <c r="B3843" s="31"/>
    </row>
    <row r="3844" spans="2:2" x14ac:dyDescent="0.25">
      <c r="B3844" s="31"/>
    </row>
    <row r="3845" spans="2:2" x14ac:dyDescent="0.25">
      <c r="B3845" s="31"/>
    </row>
    <row r="3846" spans="2:2" x14ac:dyDescent="0.25">
      <c r="B3846" s="31"/>
    </row>
    <row r="3847" spans="2:2" x14ac:dyDescent="0.25">
      <c r="B3847" s="31"/>
    </row>
    <row r="3848" spans="2:2" x14ac:dyDescent="0.25">
      <c r="B3848" s="31"/>
    </row>
    <row r="3849" spans="2:2" x14ac:dyDescent="0.25">
      <c r="B3849" s="31"/>
    </row>
    <row r="3850" spans="2:2" x14ac:dyDescent="0.25">
      <c r="B3850" s="31"/>
    </row>
    <row r="3851" spans="2:2" x14ac:dyDescent="0.25">
      <c r="B3851" s="31"/>
    </row>
    <row r="3852" spans="2:2" x14ac:dyDescent="0.25">
      <c r="B3852" s="31"/>
    </row>
    <row r="3853" spans="2:2" x14ac:dyDescent="0.25">
      <c r="B3853" s="31"/>
    </row>
    <row r="3854" spans="2:2" x14ac:dyDescent="0.25">
      <c r="B3854" s="31"/>
    </row>
    <row r="3855" spans="2:2" x14ac:dyDescent="0.25">
      <c r="B3855" s="31"/>
    </row>
    <row r="3856" spans="2:2" x14ac:dyDescent="0.25">
      <c r="B3856" s="31"/>
    </row>
    <row r="3857" spans="2:2" x14ac:dyDescent="0.25">
      <c r="B3857" s="31"/>
    </row>
    <row r="3858" spans="2:2" x14ac:dyDescent="0.25">
      <c r="B3858" s="31"/>
    </row>
    <row r="3859" spans="2:2" x14ac:dyDescent="0.25">
      <c r="B3859" s="31"/>
    </row>
    <row r="3860" spans="2:2" x14ac:dyDescent="0.25">
      <c r="B3860" s="31"/>
    </row>
    <row r="3861" spans="2:2" x14ac:dyDescent="0.25">
      <c r="B3861" s="31"/>
    </row>
    <row r="3862" spans="2:2" x14ac:dyDescent="0.25">
      <c r="B3862" s="31"/>
    </row>
    <row r="3863" spans="2:2" x14ac:dyDescent="0.25">
      <c r="B3863" s="31"/>
    </row>
    <row r="3864" spans="2:2" x14ac:dyDescent="0.25">
      <c r="B3864" s="31"/>
    </row>
    <row r="3865" spans="2:2" x14ac:dyDescent="0.25">
      <c r="B3865" s="31"/>
    </row>
    <row r="3866" spans="2:2" x14ac:dyDescent="0.25">
      <c r="B3866" s="31"/>
    </row>
    <row r="3867" spans="2:2" x14ac:dyDescent="0.25">
      <c r="B3867" s="31"/>
    </row>
    <row r="3868" spans="2:2" x14ac:dyDescent="0.25">
      <c r="B3868" s="31"/>
    </row>
    <row r="3869" spans="2:2" x14ac:dyDescent="0.25">
      <c r="B3869" s="31"/>
    </row>
    <row r="3870" spans="2:2" x14ac:dyDescent="0.25">
      <c r="B3870" s="31"/>
    </row>
    <row r="3871" spans="2:2" x14ac:dyDescent="0.25">
      <c r="B3871" s="31"/>
    </row>
    <row r="3872" spans="2:2" x14ac:dyDescent="0.25">
      <c r="B3872" s="31"/>
    </row>
    <row r="3873" spans="2:2" x14ac:dyDescent="0.25">
      <c r="B3873" s="31"/>
    </row>
    <row r="3874" spans="2:2" x14ac:dyDescent="0.25">
      <c r="B3874" s="31"/>
    </row>
    <row r="3875" spans="2:2" x14ac:dyDescent="0.25">
      <c r="B3875" s="31"/>
    </row>
    <row r="3876" spans="2:2" x14ac:dyDescent="0.25">
      <c r="B3876" s="31"/>
    </row>
    <row r="3877" spans="2:2" x14ac:dyDescent="0.25">
      <c r="B3877" s="31"/>
    </row>
    <row r="3878" spans="2:2" x14ac:dyDescent="0.25">
      <c r="B3878" s="31"/>
    </row>
    <row r="3879" spans="2:2" x14ac:dyDescent="0.25">
      <c r="B3879" s="31"/>
    </row>
    <row r="3880" spans="2:2" x14ac:dyDescent="0.25">
      <c r="B3880" s="31"/>
    </row>
    <row r="3881" spans="2:2" x14ac:dyDescent="0.25">
      <c r="B3881" s="31"/>
    </row>
    <row r="3882" spans="2:2" x14ac:dyDescent="0.25">
      <c r="B3882" s="31"/>
    </row>
    <row r="3883" spans="2:2" x14ac:dyDescent="0.25">
      <c r="B3883" s="31"/>
    </row>
    <row r="3884" spans="2:2" x14ac:dyDescent="0.25">
      <c r="B3884" s="31"/>
    </row>
    <row r="3885" spans="2:2" x14ac:dyDescent="0.25">
      <c r="B3885" s="31"/>
    </row>
    <row r="3886" spans="2:2" x14ac:dyDescent="0.25">
      <c r="B3886" s="31"/>
    </row>
    <row r="3887" spans="2:2" x14ac:dyDescent="0.25">
      <c r="B3887" s="31"/>
    </row>
    <row r="3888" spans="2:2" x14ac:dyDescent="0.25">
      <c r="B3888" s="31"/>
    </row>
    <row r="3889" spans="2:2" x14ac:dyDescent="0.25">
      <c r="B3889" s="31"/>
    </row>
    <row r="3890" spans="2:2" x14ac:dyDescent="0.25">
      <c r="B3890" s="31"/>
    </row>
    <row r="3891" spans="2:2" x14ac:dyDescent="0.25">
      <c r="B3891" s="31"/>
    </row>
    <row r="3892" spans="2:2" x14ac:dyDescent="0.25">
      <c r="B3892" s="31"/>
    </row>
    <row r="3893" spans="2:2" x14ac:dyDescent="0.25">
      <c r="B3893" s="31"/>
    </row>
    <row r="3894" spans="2:2" x14ac:dyDescent="0.25">
      <c r="B3894" s="31"/>
    </row>
    <row r="3895" spans="2:2" x14ac:dyDescent="0.25">
      <c r="B3895" s="31"/>
    </row>
    <row r="3896" spans="2:2" x14ac:dyDescent="0.25">
      <c r="B3896" s="31"/>
    </row>
    <row r="3897" spans="2:2" x14ac:dyDescent="0.25">
      <c r="B3897" s="31"/>
    </row>
    <row r="3898" spans="2:2" x14ac:dyDescent="0.25">
      <c r="B3898" s="31"/>
    </row>
    <row r="3899" spans="2:2" x14ac:dyDescent="0.25">
      <c r="B3899" s="31"/>
    </row>
    <row r="3900" spans="2:2" x14ac:dyDescent="0.25">
      <c r="B3900" s="31"/>
    </row>
    <row r="3901" spans="2:2" x14ac:dyDescent="0.25">
      <c r="B3901" s="31"/>
    </row>
    <row r="3902" spans="2:2" x14ac:dyDescent="0.25">
      <c r="B3902" s="31"/>
    </row>
    <row r="3903" spans="2:2" x14ac:dyDescent="0.25">
      <c r="B3903" s="31"/>
    </row>
    <row r="3904" spans="2:2" x14ac:dyDescent="0.25">
      <c r="B3904" s="31"/>
    </row>
    <row r="3905" spans="2:2" x14ac:dyDescent="0.25">
      <c r="B3905" s="31"/>
    </row>
    <row r="3906" spans="2:2" x14ac:dyDescent="0.25">
      <c r="B3906" s="31"/>
    </row>
    <row r="3907" spans="2:2" x14ac:dyDescent="0.25">
      <c r="B3907" s="31"/>
    </row>
    <row r="3908" spans="2:2" x14ac:dyDescent="0.25">
      <c r="B3908" s="31"/>
    </row>
    <row r="3909" spans="2:2" x14ac:dyDescent="0.25">
      <c r="B3909" s="31"/>
    </row>
    <row r="3910" spans="2:2" x14ac:dyDescent="0.25">
      <c r="B3910" s="31"/>
    </row>
    <row r="3911" spans="2:2" x14ac:dyDescent="0.25">
      <c r="B3911" s="31"/>
    </row>
    <row r="3912" spans="2:2" x14ac:dyDescent="0.25">
      <c r="B3912" s="31"/>
    </row>
    <row r="3913" spans="2:2" x14ac:dyDescent="0.25">
      <c r="B3913" s="31"/>
    </row>
    <row r="3914" spans="2:2" x14ac:dyDescent="0.25">
      <c r="B3914" s="31"/>
    </row>
    <row r="3915" spans="2:2" x14ac:dyDescent="0.25">
      <c r="B3915" s="31"/>
    </row>
    <row r="3916" spans="2:2" x14ac:dyDescent="0.25">
      <c r="B3916" s="31"/>
    </row>
    <row r="3917" spans="2:2" x14ac:dyDescent="0.25">
      <c r="B3917" s="31"/>
    </row>
    <row r="3918" spans="2:2" x14ac:dyDescent="0.25">
      <c r="B3918" s="31"/>
    </row>
    <row r="3919" spans="2:2" x14ac:dyDescent="0.25">
      <c r="B3919" s="31"/>
    </row>
    <row r="3920" spans="2:2" x14ac:dyDescent="0.25">
      <c r="B3920" s="31"/>
    </row>
    <row r="3921" spans="2:2" x14ac:dyDescent="0.25">
      <c r="B3921" s="31"/>
    </row>
    <row r="3922" spans="2:2" x14ac:dyDescent="0.25">
      <c r="B3922" s="31"/>
    </row>
    <row r="3923" spans="2:2" x14ac:dyDescent="0.25">
      <c r="B3923" s="31"/>
    </row>
    <row r="3924" spans="2:2" x14ac:dyDescent="0.25">
      <c r="B3924" s="31"/>
    </row>
    <row r="3925" spans="2:2" x14ac:dyDescent="0.25">
      <c r="B3925" s="31"/>
    </row>
    <row r="3926" spans="2:2" x14ac:dyDescent="0.25">
      <c r="B3926" s="31"/>
    </row>
    <row r="3927" spans="2:2" x14ac:dyDescent="0.25">
      <c r="B3927" s="31"/>
    </row>
    <row r="3928" spans="2:2" x14ac:dyDescent="0.25">
      <c r="B3928" s="31"/>
    </row>
    <row r="3929" spans="2:2" x14ac:dyDescent="0.25">
      <c r="B3929" s="31"/>
    </row>
    <row r="3930" spans="2:2" x14ac:dyDescent="0.25">
      <c r="B3930" s="31"/>
    </row>
    <row r="3931" spans="2:2" x14ac:dyDescent="0.25">
      <c r="B3931" s="31"/>
    </row>
    <row r="3932" spans="2:2" x14ac:dyDescent="0.25">
      <c r="B3932" s="31"/>
    </row>
    <row r="3933" spans="2:2" x14ac:dyDescent="0.25">
      <c r="B3933" s="31"/>
    </row>
    <row r="3934" spans="2:2" x14ac:dyDescent="0.25">
      <c r="B3934" s="31"/>
    </row>
    <row r="3935" spans="2:2" x14ac:dyDescent="0.25">
      <c r="B3935" s="31"/>
    </row>
    <row r="3936" spans="2:2" x14ac:dyDescent="0.25">
      <c r="B3936" s="31"/>
    </row>
    <row r="3937" spans="2:2" x14ac:dyDescent="0.25">
      <c r="B3937" s="31"/>
    </row>
    <row r="3938" spans="2:2" x14ac:dyDescent="0.25">
      <c r="B3938" s="31"/>
    </row>
    <row r="3939" spans="2:2" x14ac:dyDescent="0.25">
      <c r="B3939" s="31"/>
    </row>
    <row r="3940" spans="2:2" x14ac:dyDescent="0.25">
      <c r="B3940" s="31"/>
    </row>
    <row r="3941" spans="2:2" x14ac:dyDescent="0.25">
      <c r="B3941" s="31"/>
    </row>
    <row r="3942" spans="2:2" x14ac:dyDescent="0.25">
      <c r="B3942" s="31"/>
    </row>
    <row r="3943" spans="2:2" x14ac:dyDescent="0.25">
      <c r="B3943" s="31"/>
    </row>
    <row r="3944" spans="2:2" x14ac:dyDescent="0.25">
      <c r="B3944" s="31"/>
    </row>
    <row r="3945" spans="2:2" x14ac:dyDescent="0.25">
      <c r="B3945" s="31"/>
    </row>
    <row r="3946" spans="2:2" x14ac:dyDescent="0.25">
      <c r="B3946" s="31"/>
    </row>
    <row r="3947" spans="2:2" x14ac:dyDescent="0.25">
      <c r="B3947" s="31"/>
    </row>
    <row r="3948" spans="2:2" x14ac:dyDescent="0.25">
      <c r="B3948" s="31"/>
    </row>
    <row r="3949" spans="2:2" x14ac:dyDescent="0.25">
      <c r="B3949" s="31"/>
    </row>
    <row r="3950" spans="2:2" x14ac:dyDescent="0.25">
      <c r="B3950" s="31"/>
    </row>
    <row r="3951" spans="2:2" x14ac:dyDescent="0.25">
      <c r="B3951" s="31"/>
    </row>
    <row r="3952" spans="2:2" x14ac:dyDescent="0.25">
      <c r="B3952" s="31"/>
    </row>
    <row r="3953" spans="2:2" x14ac:dyDescent="0.25">
      <c r="B3953" s="31"/>
    </row>
    <row r="3954" spans="2:2" x14ac:dyDescent="0.25">
      <c r="B3954" s="31"/>
    </row>
    <row r="3955" spans="2:2" x14ac:dyDescent="0.25">
      <c r="B3955" s="31"/>
    </row>
    <row r="3956" spans="2:2" x14ac:dyDescent="0.25">
      <c r="B3956" s="31"/>
    </row>
    <row r="3957" spans="2:2" x14ac:dyDescent="0.25">
      <c r="B3957" s="31"/>
    </row>
    <row r="3958" spans="2:2" x14ac:dyDescent="0.25">
      <c r="B3958" s="31"/>
    </row>
    <row r="3959" spans="2:2" x14ac:dyDescent="0.25">
      <c r="B3959" s="31"/>
    </row>
    <row r="3960" spans="2:2" x14ac:dyDescent="0.25">
      <c r="B3960" s="31"/>
    </row>
    <row r="3961" spans="2:2" x14ac:dyDescent="0.25">
      <c r="B3961" s="31"/>
    </row>
    <row r="3962" spans="2:2" x14ac:dyDescent="0.25">
      <c r="B3962" s="31"/>
    </row>
    <row r="3963" spans="2:2" x14ac:dyDescent="0.25">
      <c r="B3963" s="31"/>
    </row>
    <row r="3964" spans="2:2" x14ac:dyDescent="0.25">
      <c r="B3964" s="31"/>
    </row>
    <row r="3965" spans="2:2" x14ac:dyDescent="0.25">
      <c r="B3965" s="31"/>
    </row>
    <row r="3966" spans="2:2" x14ac:dyDescent="0.25">
      <c r="B3966" s="31"/>
    </row>
    <row r="3967" spans="2:2" x14ac:dyDescent="0.25">
      <c r="B3967" s="31"/>
    </row>
    <row r="3968" spans="2:2" x14ac:dyDescent="0.25">
      <c r="B3968" s="31"/>
    </row>
    <row r="3969" spans="2:2" x14ac:dyDescent="0.25">
      <c r="B3969" s="31"/>
    </row>
    <row r="3970" spans="2:2" x14ac:dyDescent="0.25">
      <c r="B3970" s="31"/>
    </row>
    <row r="3971" spans="2:2" x14ac:dyDescent="0.25">
      <c r="B3971" s="31"/>
    </row>
    <row r="3972" spans="2:2" x14ac:dyDescent="0.25">
      <c r="B3972" s="31"/>
    </row>
    <row r="3973" spans="2:2" x14ac:dyDescent="0.25">
      <c r="B3973" s="31"/>
    </row>
    <row r="3974" spans="2:2" x14ac:dyDescent="0.25">
      <c r="B3974" s="31"/>
    </row>
    <row r="3975" spans="2:2" x14ac:dyDescent="0.25">
      <c r="B3975" s="31"/>
    </row>
    <row r="3976" spans="2:2" x14ac:dyDescent="0.25">
      <c r="B3976" s="31"/>
    </row>
    <row r="3977" spans="2:2" x14ac:dyDescent="0.25">
      <c r="B3977" s="31"/>
    </row>
    <row r="3978" spans="2:2" x14ac:dyDescent="0.25">
      <c r="B3978" s="31"/>
    </row>
    <row r="3979" spans="2:2" x14ac:dyDescent="0.25">
      <c r="B3979" s="31"/>
    </row>
    <row r="3980" spans="2:2" x14ac:dyDescent="0.25">
      <c r="B3980" s="31"/>
    </row>
    <row r="3981" spans="2:2" x14ac:dyDescent="0.25">
      <c r="B3981" s="31"/>
    </row>
    <row r="3982" spans="2:2" x14ac:dyDescent="0.25">
      <c r="B3982" s="31"/>
    </row>
    <row r="3983" spans="2:2" x14ac:dyDescent="0.25">
      <c r="B3983" s="31"/>
    </row>
    <row r="3984" spans="2:2" x14ac:dyDescent="0.25">
      <c r="B3984" s="31"/>
    </row>
    <row r="3985" spans="2:2" x14ac:dyDescent="0.25">
      <c r="B3985" s="31"/>
    </row>
    <row r="3986" spans="2:2" x14ac:dyDescent="0.25">
      <c r="B3986" s="31"/>
    </row>
    <row r="3987" spans="2:2" x14ac:dyDescent="0.25">
      <c r="B3987" s="31"/>
    </row>
    <row r="3988" spans="2:2" x14ac:dyDescent="0.25">
      <c r="B3988" s="31"/>
    </row>
    <row r="3989" spans="2:2" x14ac:dyDescent="0.25">
      <c r="B3989" s="31"/>
    </row>
    <row r="3990" spans="2:2" x14ac:dyDescent="0.25">
      <c r="B3990" s="31"/>
    </row>
    <row r="3991" spans="2:2" x14ac:dyDescent="0.25">
      <c r="B3991" s="31"/>
    </row>
    <row r="3992" spans="2:2" x14ac:dyDescent="0.25">
      <c r="B3992" s="31"/>
    </row>
    <row r="3993" spans="2:2" x14ac:dyDescent="0.25">
      <c r="B3993" s="31"/>
    </row>
    <row r="3994" spans="2:2" x14ac:dyDescent="0.25">
      <c r="B3994" s="31"/>
    </row>
    <row r="3995" spans="2:2" x14ac:dyDescent="0.25">
      <c r="B3995" s="31"/>
    </row>
    <row r="3996" spans="2:2" x14ac:dyDescent="0.25">
      <c r="B3996" s="31"/>
    </row>
    <row r="3997" spans="2:2" x14ac:dyDescent="0.25">
      <c r="B3997" s="31"/>
    </row>
    <row r="3998" spans="2:2" x14ac:dyDescent="0.25">
      <c r="B3998" s="31"/>
    </row>
    <row r="3999" spans="2:2" x14ac:dyDescent="0.25">
      <c r="B3999" s="31"/>
    </row>
    <row r="4000" spans="2:2" x14ac:dyDescent="0.25">
      <c r="B4000" s="31"/>
    </row>
    <row r="4001" spans="2:2" x14ac:dyDescent="0.25">
      <c r="B4001" s="31"/>
    </row>
    <row r="4002" spans="2:2" x14ac:dyDescent="0.25">
      <c r="B4002" s="31"/>
    </row>
    <row r="4003" spans="2:2" x14ac:dyDescent="0.25">
      <c r="B4003" s="31"/>
    </row>
    <row r="4004" spans="2:2" x14ac:dyDescent="0.25">
      <c r="B4004" s="31"/>
    </row>
    <row r="4005" spans="2:2" x14ac:dyDescent="0.25">
      <c r="B4005" s="31"/>
    </row>
    <row r="4006" spans="2:2" x14ac:dyDescent="0.25">
      <c r="B4006" s="31"/>
    </row>
    <row r="4007" spans="2:2" x14ac:dyDescent="0.25">
      <c r="B4007" s="31"/>
    </row>
    <row r="4008" spans="2:2" x14ac:dyDescent="0.25">
      <c r="B4008" s="31"/>
    </row>
    <row r="4009" spans="2:2" x14ac:dyDescent="0.25">
      <c r="B4009" s="31"/>
    </row>
    <row r="4010" spans="2:2" x14ac:dyDescent="0.25">
      <c r="B4010" s="31"/>
    </row>
    <row r="4011" spans="2:2" x14ac:dyDescent="0.25">
      <c r="B4011" s="31"/>
    </row>
    <row r="4012" spans="2:2" x14ac:dyDescent="0.25">
      <c r="B4012" s="31"/>
    </row>
    <row r="4013" spans="2:2" x14ac:dyDescent="0.25">
      <c r="B4013" s="31"/>
    </row>
    <row r="4014" spans="2:2" x14ac:dyDescent="0.25">
      <c r="B4014" s="31"/>
    </row>
    <row r="4015" spans="2:2" x14ac:dyDescent="0.25">
      <c r="B4015" s="31"/>
    </row>
    <row r="4016" spans="2:2" x14ac:dyDescent="0.25">
      <c r="B4016" s="31"/>
    </row>
    <row r="4017" spans="2:2" x14ac:dyDescent="0.25">
      <c r="B4017" s="31"/>
    </row>
    <row r="4018" spans="2:2" x14ac:dyDescent="0.25">
      <c r="B4018" s="31"/>
    </row>
    <row r="4019" spans="2:2" x14ac:dyDescent="0.25">
      <c r="B4019" s="31"/>
    </row>
    <row r="4020" spans="2:2" x14ac:dyDescent="0.25">
      <c r="B4020" s="31"/>
    </row>
    <row r="4021" spans="2:2" x14ac:dyDescent="0.25">
      <c r="B4021" s="31"/>
    </row>
    <row r="4022" spans="2:2" x14ac:dyDescent="0.25">
      <c r="B4022" s="31"/>
    </row>
    <row r="4023" spans="2:2" x14ac:dyDescent="0.25">
      <c r="B4023" s="31"/>
    </row>
    <row r="4024" spans="2:2" x14ac:dyDescent="0.25">
      <c r="B4024" s="31"/>
    </row>
    <row r="4025" spans="2:2" x14ac:dyDescent="0.25">
      <c r="B4025" s="31"/>
    </row>
    <row r="4026" spans="2:2" x14ac:dyDescent="0.25">
      <c r="B4026" s="31"/>
    </row>
    <row r="4027" spans="2:2" x14ac:dyDescent="0.25">
      <c r="B4027" s="31"/>
    </row>
    <row r="4028" spans="2:2" x14ac:dyDescent="0.25">
      <c r="B4028" s="31"/>
    </row>
    <row r="4029" spans="2:2" x14ac:dyDescent="0.25">
      <c r="B4029" s="31"/>
    </row>
    <row r="4030" spans="2:2" x14ac:dyDescent="0.25">
      <c r="B4030" s="31"/>
    </row>
    <row r="4031" spans="2:2" x14ac:dyDescent="0.25">
      <c r="B4031" s="31"/>
    </row>
    <row r="4032" spans="2:2" x14ac:dyDescent="0.25">
      <c r="B4032" s="31"/>
    </row>
    <row r="4033" spans="2:2" x14ac:dyDescent="0.25">
      <c r="B4033" s="31"/>
    </row>
    <row r="4034" spans="2:2" x14ac:dyDescent="0.25">
      <c r="B4034" s="31"/>
    </row>
    <row r="4035" spans="2:2" x14ac:dyDescent="0.25">
      <c r="B4035" s="31"/>
    </row>
    <row r="4036" spans="2:2" x14ac:dyDescent="0.25">
      <c r="B4036" s="31"/>
    </row>
    <row r="4037" spans="2:2" x14ac:dyDescent="0.25">
      <c r="B4037" s="31"/>
    </row>
    <row r="4038" spans="2:2" x14ac:dyDescent="0.25">
      <c r="B4038" s="31"/>
    </row>
    <row r="4039" spans="2:2" x14ac:dyDescent="0.25">
      <c r="B4039" s="31"/>
    </row>
    <row r="4040" spans="2:2" x14ac:dyDescent="0.25">
      <c r="B4040" s="31"/>
    </row>
    <row r="4041" spans="2:2" x14ac:dyDescent="0.25">
      <c r="B4041" s="31"/>
    </row>
    <row r="4042" spans="2:2" x14ac:dyDescent="0.25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66</vt:i4>
      </vt:variant>
    </vt:vector>
  </HeadingPairs>
  <TitlesOfParts>
    <vt:vector size="86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2026-08-25T16:35:01Z</dcterms:modified>
</cp:coreProperties>
</file>