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1008D6BF-317C-4949-B6CA-D6875CAA948A}" xr6:coauthVersionLast="47" xr6:coauthVersionMax="47" xr10:uidLastSave="{00000000-0000-0000-0000-000000000000}"/>
  <bookViews>
    <workbookView xWindow="3510" yWindow="3510" windowWidth="21600" windowHeight="11385" firstSheet="6" activeTab="13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H3" i="6"/>
  <c r="BH4" i="6"/>
  <c r="BH5" i="6"/>
  <c r="BH6" i="6"/>
  <c r="BH7" i="6"/>
  <c r="BH8" i="6"/>
  <c r="BH9" i="6"/>
  <c r="BH10" i="6"/>
  <c r="BH11" i="6"/>
  <c r="BH12" i="6"/>
  <c r="BH13" i="6"/>
  <c r="BH14" i="6"/>
  <c r="BH15" i="6"/>
  <c r="BH16" i="6"/>
  <c r="BH17" i="6"/>
  <c r="BH18" i="6"/>
  <c r="BH19" i="6"/>
  <c r="BH20" i="6"/>
  <c r="BH21" i="6"/>
  <c r="BH22" i="6"/>
  <c r="BH23" i="6"/>
  <c r="BH24" i="6"/>
  <c r="BH25" i="6"/>
  <c r="BH26" i="6"/>
  <c r="BH27" i="6"/>
  <c r="BH28" i="6"/>
  <c r="BH29" i="6"/>
  <c r="BH30" i="6"/>
  <c r="BH31" i="6"/>
  <c r="BH32" i="6"/>
  <c r="BH33" i="6"/>
  <c r="BH34" i="6"/>
  <c r="BH35" i="6"/>
  <c r="BH36" i="6"/>
  <c r="BH37" i="6"/>
  <c r="BH38" i="6"/>
  <c r="BH39" i="6"/>
  <c r="BH40" i="6"/>
  <c r="BH41" i="6"/>
  <c r="BH42" i="6"/>
  <c r="BH43" i="6"/>
  <c r="BH44" i="6"/>
  <c r="BH45" i="6"/>
  <c r="BH46" i="6"/>
  <c r="BH47" i="6"/>
  <c r="BH48" i="6"/>
  <c r="BH49" i="6"/>
  <c r="BH50" i="6"/>
  <c r="BH51" i="6"/>
  <c r="BH52" i="6"/>
  <c r="BH53" i="6"/>
  <c r="BH54" i="6"/>
  <c r="BH55" i="6"/>
  <c r="BH56" i="6"/>
  <c r="BH57" i="6"/>
  <c r="BH58" i="6"/>
  <c r="BH59" i="6"/>
  <c r="BH60" i="6"/>
  <c r="BH61" i="6"/>
  <c r="BH62" i="6"/>
  <c r="BH63" i="6"/>
  <c r="BH64" i="6"/>
  <c r="BH65" i="6"/>
  <c r="BH66" i="6"/>
  <c r="BH67" i="6"/>
  <c r="BH68" i="6"/>
  <c r="BH69" i="6"/>
  <c r="BH70" i="6"/>
  <c r="BH71" i="6"/>
  <c r="BH72" i="6"/>
  <c r="BH73" i="6"/>
  <c r="BH74" i="6"/>
  <c r="BH75" i="6"/>
  <c r="BH76" i="6"/>
  <c r="BH77" i="6"/>
  <c r="BH78" i="6"/>
  <c r="BH79" i="6"/>
  <c r="BH80" i="6"/>
  <c r="BH81" i="6"/>
  <c r="BH82" i="6"/>
  <c r="BH83" i="6"/>
  <c r="BH84" i="6"/>
  <c r="BH85" i="6"/>
  <c r="BH86" i="6"/>
  <c r="BH87" i="6"/>
  <c r="BH88" i="6"/>
  <c r="BH89" i="6"/>
  <c r="BH90" i="6"/>
  <c r="BH91" i="6"/>
  <c r="BH92" i="6"/>
  <c r="BH93" i="6"/>
  <c r="BH94" i="6"/>
  <c r="BH95" i="6"/>
  <c r="BH96" i="6"/>
  <c r="BH97" i="6"/>
  <c r="BH98" i="6"/>
  <c r="BH99" i="6"/>
  <c r="BH100" i="6"/>
  <c r="BH101" i="6"/>
  <c r="BH102" i="6"/>
  <c r="BH103" i="6"/>
  <c r="BH104" i="6"/>
  <c r="BH105" i="6"/>
  <c r="BH106" i="6"/>
  <c r="BH107" i="6"/>
  <c r="BH108" i="6"/>
  <c r="BH109" i="6"/>
  <c r="BH110" i="6"/>
  <c r="BH111" i="6"/>
  <c r="BH112" i="6"/>
  <c r="BH113" i="6"/>
  <c r="BH114" i="6"/>
  <c r="BH115" i="6"/>
  <c r="BH116" i="6"/>
  <c r="BH117" i="6"/>
  <c r="BH118" i="6"/>
  <c r="BH119" i="6"/>
  <c r="BH120" i="6"/>
  <c r="BH121" i="6"/>
  <c r="BH122" i="6"/>
  <c r="BH123" i="6"/>
  <c r="BH124" i="6"/>
  <c r="BH125" i="6"/>
  <c r="BH126" i="6"/>
  <c r="BH127" i="6"/>
  <c r="BH128" i="6"/>
  <c r="BH129" i="6"/>
  <c r="BH130" i="6"/>
  <c r="BH131" i="6"/>
  <c r="BH132" i="6"/>
  <c r="BH133" i="6"/>
  <c r="BH134" i="6"/>
  <c r="BH135" i="6"/>
  <c r="BH136" i="6"/>
  <c r="BH137" i="6"/>
  <c r="BH138" i="6"/>
  <c r="BH139" i="6"/>
  <c r="BH140" i="6"/>
  <c r="BH141" i="6"/>
  <c r="BH142" i="6"/>
  <c r="BH143" i="6"/>
  <c r="BH144" i="6"/>
  <c r="BH145" i="6"/>
  <c r="BH146" i="6"/>
  <c r="BH147" i="6"/>
  <c r="BH148" i="6"/>
  <c r="BH149" i="6"/>
  <c r="BH150" i="6"/>
  <c r="BH151" i="6"/>
  <c r="BH152" i="6"/>
  <c r="BH153" i="6"/>
  <c r="BH154" i="6"/>
  <c r="BH155" i="6"/>
  <c r="BH156" i="6"/>
  <c r="BH157" i="6"/>
  <c r="BH158" i="6"/>
  <c r="BH159" i="6"/>
  <c r="BH160" i="6"/>
  <c r="BH161" i="6"/>
  <c r="BH162" i="6"/>
  <c r="BH163" i="6"/>
  <c r="BH164" i="6"/>
  <c r="BH165" i="6"/>
  <c r="BH166" i="6"/>
  <c r="BH167" i="6"/>
  <c r="BH168" i="6"/>
  <c r="BH169" i="6"/>
  <c r="BH170" i="6"/>
  <c r="BH171" i="6"/>
  <c r="BH172" i="6"/>
  <c r="BH173" i="6"/>
  <c r="BH174" i="6"/>
  <c r="BH175" i="6"/>
  <c r="BH176" i="6"/>
  <c r="BH177" i="6"/>
  <c r="BH178" i="6"/>
  <c r="BH179" i="6"/>
  <c r="BH180" i="6"/>
  <c r="BH181" i="6"/>
  <c r="BH182" i="6"/>
  <c r="BG3" i="6"/>
  <c r="BG4" i="6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143" i="6"/>
  <c r="BG144" i="6"/>
  <c r="BG145" i="6"/>
  <c r="BG146" i="6"/>
  <c r="BG147" i="6"/>
  <c r="BG148" i="6"/>
  <c r="BG149" i="6"/>
  <c r="BG150" i="6"/>
  <c r="BG151" i="6"/>
  <c r="BG152" i="6"/>
  <c r="BG153" i="6"/>
  <c r="BG154" i="6"/>
  <c r="BG155" i="6"/>
  <c r="BG156" i="6"/>
  <c r="BG157" i="6"/>
  <c r="BG158" i="6"/>
  <c r="BG159" i="6"/>
  <c r="BG160" i="6"/>
  <c r="BG161" i="6"/>
  <c r="BG162" i="6"/>
  <c r="BG163" i="6"/>
  <c r="BG164" i="6"/>
  <c r="BG165" i="6"/>
  <c r="BG166" i="6"/>
  <c r="BG167" i="6"/>
  <c r="BG168" i="6"/>
  <c r="BG169" i="6"/>
  <c r="BG170" i="6"/>
  <c r="BG171" i="6"/>
  <c r="BG172" i="6"/>
  <c r="BG173" i="6"/>
  <c r="BG174" i="6"/>
  <c r="BG175" i="6"/>
  <c r="BG176" i="6"/>
  <c r="BG177" i="6"/>
  <c r="BG178" i="6"/>
  <c r="BG179" i="6"/>
  <c r="BG180" i="6"/>
  <c r="BG181" i="6"/>
  <c r="BG182" i="6"/>
  <c r="BF3" i="6"/>
  <c r="BF4" i="6"/>
  <c r="BF5" i="6"/>
  <c r="BF6" i="6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41" i="6"/>
  <c r="BF42" i="6"/>
  <c r="BF43" i="6"/>
  <c r="BF44" i="6"/>
  <c r="BF45" i="6"/>
  <c r="BF46" i="6"/>
  <c r="BF47" i="6"/>
  <c r="BF48" i="6"/>
  <c r="BF49" i="6"/>
  <c r="BF50" i="6"/>
  <c r="BF51" i="6"/>
  <c r="BF52" i="6"/>
  <c r="BF53" i="6"/>
  <c r="BF54" i="6"/>
  <c r="BF55" i="6"/>
  <c r="BF56" i="6"/>
  <c r="BF57" i="6"/>
  <c r="BF58" i="6"/>
  <c r="BF59" i="6"/>
  <c r="BF60" i="6"/>
  <c r="BF61" i="6"/>
  <c r="BF62" i="6"/>
  <c r="BF63" i="6"/>
  <c r="BF64" i="6"/>
  <c r="BF65" i="6"/>
  <c r="BF66" i="6"/>
  <c r="BF67" i="6"/>
  <c r="BF68" i="6"/>
  <c r="BF69" i="6"/>
  <c r="BF70" i="6"/>
  <c r="BF71" i="6"/>
  <c r="BF72" i="6"/>
  <c r="BF73" i="6"/>
  <c r="BF74" i="6"/>
  <c r="BF75" i="6"/>
  <c r="BF76" i="6"/>
  <c r="BF77" i="6"/>
  <c r="BF78" i="6"/>
  <c r="BF79" i="6"/>
  <c r="BF80" i="6"/>
  <c r="BF81" i="6"/>
  <c r="BF82" i="6"/>
  <c r="BF83" i="6"/>
  <c r="BF84" i="6"/>
  <c r="BF85" i="6"/>
  <c r="BF86" i="6"/>
  <c r="BF87" i="6"/>
  <c r="BF88" i="6"/>
  <c r="BF89" i="6"/>
  <c r="BF90" i="6"/>
  <c r="BF91" i="6"/>
  <c r="BF92" i="6"/>
  <c r="BF93" i="6"/>
  <c r="BF94" i="6"/>
  <c r="BF95" i="6"/>
  <c r="BF96" i="6"/>
  <c r="BF97" i="6"/>
  <c r="BF98" i="6"/>
  <c r="BF99" i="6"/>
  <c r="BF100" i="6"/>
  <c r="BF101" i="6"/>
  <c r="BF102" i="6"/>
  <c r="BF103" i="6"/>
  <c r="BF104" i="6"/>
  <c r="BF105" i="6"/>
  <c r="BF106" i="6"/>
  <c r="BF107" i="6"/>
  <c r="BF108" i="6"/>
  <c r="BF109" i="6"/>
  <c r="BF110" i="6"/>
  <c r="BF111" i="6"/>
  <c r="BF112" i="6"/>
  <c r="BF113" i="6"/>
  <c r="BF114" i="6"/>
  <c r="BF115" i="6"/>
  <c r="BF116" i="6"/>
  <c r="BF117" i="6"/>
  <c r="BF118" i="6"/>
  <c r="BF119" i="6"/>
  <c r="BF120" i="6"/>
  <c r="BF121" i="6"/>
  <c r="BF122" i="6"/>
  <c r="BF123" i="6"/>
  <c r="BF124" i="6"/>
  <c r="BF125" i="6"/>
  <c r="BF126" i="6"/>
  <c r="BF127" i="6"/>
  <c r="BF128" i="6"/>
  <c r="BF129" i="6"/>
  <c r="BF130" i="6"/>
  <c r="BF131" i="6"/>
  <c r="BF132" i="6"/>
  <c r="BF133" i="6"/>
  <c r="BF134" i="6"/>
  <c r="BF135" i="6"/>
  <c r="BF136" i="6"/>
  <c r="BF137" i="6"/>
  <c r="BF138" i="6"/>
  <c r="BF139" i="6"/>
  <c r="BF140" i="6"/>
  <c r="BF141" i="6"/>
  <c r="BF142" i="6"/>
  <c r="BF143" i="6"/>
  <c r="BF144" i="6"/>
  <c r="BF145" i="6"/>
  <c r="BF146" i="6"/>
  <c r="BF147" i="6"/>
  <c r="BF148" i="6"/>
  <c r="BF149" i="6"/>
  <c r="BF150" i="6"/>
  <c r="BF151" i="6"/>
  <c r="BF152" i="6"/>
  <c r="BF153" i="6"/>
  <c r="BF154" i="6"/>
  <c r="BF155" i="6"/>
  <c r="BF156" i="6"/>
  <c r="BF157" i="6"/>
  <c r="BF158" i="6"/>
  <c r="BF159" i="6"/>
  <c r="BF160" i="6"/>
  <c r="BF161" i="6"/>
  <c r="BF162" i="6"/>
  <c r="BF163" i="6"/>
  <c r="BF164" i="6"/>
  <c r="BF165" i="6"/>
  <c r="BF166" i="6"/>
  <c r="BF167" i="6"/>
  <c r="BF168" i="6"/>
  <c r="BF169" i="6"/>
  <c r="BF170" i="6"/>
  <c r="BF171" i="6"/>
  <c r="BF172" i="6"/>
  <c r="BF173" i="6"/>
  <c r="BF174" i="6"/>
  <c r="BF175" i="6"/>
  <c r="BF176" i="6"/>
  <c r="BF177" i="6"/>
  <c r="BF178" i="6"/>
  <c r="BF179" i="6"/>
  <c r="BF180" i="6"/>
  <c r="BF181" i="6"/>
  <c r="BF182" i="6"/>
  <c r="BE3" i="6"/>
  <c r="BE4" i="6"/>
  <c r="BE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41" i="6"/>
  <c r="BE42" i="6"/>
  <c r="BE43" i="6"/>
  <c r="BE44" i="6"/>
  <c r="BE45" i="6"/>
  <c r="BE46" i="6"/>
  <c r="BE47" i="6"/>
  <c r="BE48" i="6"/>
  <c r="BE49" i="6"/>
  <c r="BE50" i="6"/>
  <c r="BE51" i="6"/>
  <c r="BE52" i="6"/>
  <c r="BE53" i="6"/>
  <c r="BE54" i="6"/>
  <c r="BE55" i="6"/>
  <c r="BE56" i="6"/>
  <c r="BE57" i="6"/>
  <c r="BE58" i="6"/>
  <c r="BE59" i="6"/>
  <c r="BE60" i="6"/>
  <c r="BE61" i="6"/>
  <c r="BE62" i="6"/>
  <c r="BE63" i="6"/>
  <c r="BE64" i="6"/>
  <c r="BE65" i="6"/>
  <c r="BE66" i="6"/>
  <c r="BE67" i="6"/>
  <c r="BE68" i="6"/>
  <c r="BE69" i="6"/>
  <c r="BE70" i="6"/>
  <c r="BE71" i="6"/>
  <c r="BE72" i="6"/>
  <c r="BE73" i="6"/>
  <c r="BE74" i="6"/>
  <c r="BE75" i="6"/>
  <c r="BE76" i="6"/>
  <c r="BE77" i="6"/>
  <c r="BE78" i="6"/>
  <c r="BE79" i="6"/>
  <c r="BE80" i="6"/>
  <c r="BE81" i="6"/>
  <c r="BE82" i="6"/>
  <c r="BE83" i="6"/>
  <c r="BE84" i="6"/>
  <c r="BE85" i="6"/>
  <c r="BE86" i="6"/>
  <c r="BE87" i="6"/>
  <c r="BE88" i="6"/>
  <c r="BE89" i="6"/>
  <c r="BE90" i="6"/>
  <c r="BE91" i="6"/>
  <c r="BE92" i="6"/>
  <c r="BE93" i="6"/>
  <c r="BE94" i="6"/>
  <c r="BE95" i="6"/>
  <c r="BE96" i="6"/>
  <c r="BE97" i="6"/>
  <c r="BE98" i="6"/>
  <c r="BE99" i="6"/>
  <c r="BE100" i="6"/>
  <c r="BE101" i="6"/>
  <c r="BE102" i="6"/>
  <c r="BE103" i="6"/>
  <c r="BE104" i="6"/>
  <c r="BE105" i="6"/>
  <c r="BE106" i="6"/>
  <c r="BE107" i="6"/>
  <c r="BE108" i="6"/>
  <c r="BE109" i="6"/>
  <c r="BE110" i="6"/>
  <c r="BE111" i="6"/>
  <c r="BE112" i="6"/>
  <c r="BE113" i="6"/>
  <c r="BE114" i="6"/>
  <c r="BE115" i="6"/>
  <c r="BE116" i="6"/>
  <c r="BE117" i="6"/>
  <c r="BE118" i="6"/>
  <c r="BE119" i="6"/>
  <c r="BE120" i="6"/>
  <c r="BE121" i="6"/>
  <c r="BE122" i="6"/>
  <c r="BE123" i="6"/>
  <c r="BE124" i="6"/>
  <c r="BE125" i="6"/>
  <c r="BE126" i="6"/>
  <c r="BE127" i="6"/>
  <c r="BE128" i="6"/>
  <c r="BE129" i="6"/>
  <c r="BE130" i="6"/>
  <c r="BE131" i="6"/>
  <c r="BE132" i="6"/>
  <c r="BE133" i="6"/>
  <c r="BE134" i="6"/>
  <c r="BE135" i="6"/>
  <c r="BE136" i="6"/>
  <c r="BE137" i="6"/>
  <c r="BE138" i="6"/>
  <c r="BE139" i="6"/>
  <c r="BE140" i="6"/>
  <c r="BE141" i="6"/>
  <c r="BE142" i="6"/>
  <c r="BE143" i="6"/>
  <c r="BE144" i="6"/>
  <c r="BE145" i="6"/>
  <c r="BE146" i="6"/>
  <c r="BE147" i="6"/>
  <c r="BE148" i="6"/>
  <c r="BE149" i="6"/>
  <c r="BE150" i="6"/>
  <c r="BE151" i="6"/>
  <c r="BE152" i="6"/>
  <c r="BE153" i="6"/>
  <c r="BE154" i="6"/>
  <c r="BE155" i="6"/>
  <c r="BE156" i="6"/>
  <c r="BE157" i="6"/>
  <c r="BE158" i="6"/>
  <c r="BE159" i="6"/>
  <c r="BE160" i="6"/>
  <c r="BE161" i="6"/>
  <c r="BE162" i="6"/>
  <c r="BE163" i="6"/>
  <c r="BE164" i="6"/>
  <c r="BE165" i="6"/>
  <c r="BE166" i="6"/>
  <c r="BE167" i="6"/>
  <c r="BE168" i="6"/>
  <c r="BE169" i="6"/>
  <c r="BE170" i="6"/>
  <c r="BE171" i="6"/>
  <c r="BE172" i="6"/>
  <c r="BE173" i="6"/>
  <c r="BE174" i="6"/>
  <c r="BE175" i="6"/>
  <c r="BE176" i="6"/>
  <c r="BE177" i="6"/>
  <c r="BE178" i="6"/>
  <c r="BE179" i="6"/>
  <c r="BE180" i="6"/>
  <c r="BE181" i="6"/>
  <c r="BE182" i="6"/>
  <c r="BD3" i="6"/>
  <c r="BD4" i="6"/>
  <c r="BD5" i="6"/>
  <c r="BD6" i="6"/>
  <c r="BD7" i="6"/>
  <c r="BD8" i="6"/>
  <c r="BD9" i="6"/>
  <c r="BD10" i="6"/>
  <c r="BD11" i="6"/>
  <c r="BD12" i="6"/>
  <c r="BD13" i="6"/>
  <c r="BD14" i="6"/>
  <c r="BD15" i="6"/>
  <c r="BD16" i="6"/>
  <c r="BD17" i="6"/>
  <c r="BD18" i="6"/>
  <c r="BD19" i="6"/>
  <c r="BD20" i="6"/>
  <c r="BD21" i="6"/>
  <c r="BD22" i="6"/>
  <c r="BD23" i="6"/>
  <c r="BD24" i="6"/>
  <c r="BD25" i="6"/>
  <c r="BD26" i="6"/>
  <c r="BD27" i="6"/>
  <c r="BD28" i="6"/>
  <c r="BD29" i="6"/>
  <c r="BD30" i="6"/>
  <c r="BD31" i="6"/>
  <c r="BD32" i="6"/>
  <c r="BD33" i="6"/>
  <c r="BD34" i="6"/>
  <c r="BD35" i="6"/>
  <c r="BD36" i="6"/>
  <c r="BD37" i="6"/>
  <c r="BD38" i="6"/>
  <c r="BD39" i="6"/>
  <c r="BD40" i="6"/>
  <c r="BD41" i="6"/>
  <c r="BD42" i="6"/>
  <c r="BD43" i="6"/>
  <c r="BD44" i="6"/>
  <c r="BD45" i="6"/>
  <c r="BD46" i="6"/>
  <c r="BD47" i="6"/>
  <c r="BD48" i="6"/>
  <c r="BD49" i="6"/>
  <c r="BD50" i="6"/>
  <c r="BD51" i="6"/>
  <c r="BD52" i="6"/>
  <c r="BD53" i="6"/>
  <c r="BD54" i="6"/>
  <c r="BD55" i="6"/>
  <c r="BD56" i="6"/>
  <c r="BD57" i="6"/>
  <c r="BD58" i="6"/>
  <c r="BD59" i="6"/>
  <c r="BD60" i="6"/>
  <c r="BD61" i="6"/>
  <c r="BD62" i="6"/>
  <c r="BD63" i="6"/>
  <c r="BD64" i="6"/>
  <c r="BD65" i="6"/>
  <c r="BD66" i="6"/>
  <c r="BD67" i="6"/>
  <c r="BD68" i="6"/>
  <c r="BD69" i="6"/>
  <c r="BD70" i="6"/>
  <c r="BD71" i="6"/>
  <c r="BD72" i="6"/>
  <c r="BD73" i="6"/>
  <c r="BD74" i="6"/>
  <c r="BD75" i="6"/>
  <c r="BD76" i="6"/>
  <c r="BD77" i="6"/>
  <c r="BD78" i="6"/>
  <c r="BD79" i="6"/>
  <c r="BD80" i="6"/>
  <c r="BD81" i="6"/>
  <c r="BD82" i="6"/>
  <c r="BD83" i="6"/>
  <c r="BD84" i="6"/>
  <c r="BD85" i="6"/>
  <c r="BD86" i="6"/>
  <c r="BD87" i="6"/>
  <c r="BD88" i="6"/>
  <c r="BD89" i="6"/>
  <c r="BD90" i="6"/>
  <c r="BD91" i="6"/>
  <c r="BD92" i="6"/>
  <c r="BD93" i="6"/>
  <c r="BD94" i="6"/>
  <c r="BD95" i="6"/>
  <c r="BD96" i="6"/>
  <c r="BD97" i="6"/>
  <c r="BD98" i="6"/>
  <c r="BD99" i="6"/>
  <c r="BD100" i="6"/>
  <c r="BD101" i="6"/>
  <c r="BD102" i="6"/>
  <c r="BD103" i="6"/>
  <c r="BD104" i="6"/>
  <c r="BD105" i="6"/>
  <c r="BD106" i="6"/>
  <c r="BD107" i="6"/>
  <c r="BD108" i="6"/>
  <c r="BD109" i="6"/>
  <c r="BD110" i="6"/>
  <c r="BD111" i="6"/>
  <c r="BD112" i="6"/>
  <c r="BD113" i="6"/>
  <c r="BD114" i="6"/>
  <c r="BD115" i="6"/>
  <c r="BD116" i="6"/>
  <c r="BD117" i="6"/>
  <c r="BD118" i="6"/>
  <c r="BD119" i="6"/>
  <c r="BD120" i="6"/>
  <c r="BD121" i="6"/>
  <c r="BD122" i="6"/>
  <c r="BD123" i="6"/>
  <c r="BD124" i="6"/>
  <c r="BD125" i="6"/>
  <c r="BD126" i="6"/>
  <c r="BD127" i="6"/>
  <c r="BD128" i="6"/>
  <c r="BD129" i="6"/>
  <c r="BD130" i="6"/>
  <c r="BD131" i="6"/>
  <c r="BD132" i="6"/>
  <c r="BD133" i="6"/>
  <c r="BD134" i="6"/>
  <c r="BD135" i="6"/>
  <c r="BD136" i="6"/>
  <c r="BD137" i="6"/>
  <c r="BD138" i="6"/>
  <c r="BD139" i="6"/>
  <c r="BD140" i="6"/>
  <c r="BD141" i="6"/>
  <c r="BD142" i="6"/>
  <c r="BD143" i="6"/>
  <c r="BD144" i="6"/>
  <c r="BD145" i="6"/>
  <c r="BD146" i="6"/>
  <c r="BD147" i="6"/>
  <c r="BD148" i="6"/>
  <c r="BD149" i="6"/>
  <c r="BD150" i="6"/>
  <c r="BD151" i="6"/>
  <c r="BD152" i="6"/>
  <c r="BD153" i="6"/>
  <c r="BD154" i="6"/>
  <c r="BD155" i="6"/>
  <c r="BD156" i="6"/>
  <c r="BD157" i="6"/>
  <c r="BD158" i="6"/>
  <c r="BD159" i="6"/>
  <c r="BD160" i="6"/>
  <c r="BD161" i="6"/>
  <c r="BD162" i="6"/>
  <c r="BD163" i="6"/>
  <c r="BD164" i="6"/>
  <c r="BD165" i="6"/>
  <c r="BD166" i="6"/>
  <c r="BD167" i="6"/>
  <c r="BD168" i="6"/>
  <c r="BD169" i="6"/>
  <c r="BD170" i="6"/>
  <c r="BD171" i="6"/>
  <c r="BD172" i="6"/>
  <c r="BD173" i="6"/>
  <c r="BD174" i="6"/>
  <c r="BD175" i="6"/>
  <c r="BD176" i="6"/>
  <c r="BD177" i="6"/>
  <c r="BD178" i="6"/>
  <c r="BD179" i="6"/>
  <c r="BD180" i="6"/>
  <c r="BD181" i="6"/>
  <c r="BD182" i="6"/>
  <c r="BC3" i="6"/>
  <c r="BC4" i="6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AL3" i="6"/>
  <c r="AL4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L133" i="6"/>
  <c r="AL134" i="6"/>
  <c r="AL135" i="6"/>
  <c r="AL136" i="6"/>
  <c r="AL137" i="6"/>
  <c r="AL138" i="6"/>
  <c r="AL139" i="6"/>
  <c r="AL140" i="6"/>
  <c r="AL141" i="6"/>
  <c r="AL142" i="6"/>
  <c r="AL143" i="6"/>
  <c r="AL144" i="6"/>
  <c r="AL145" i="6"/>
  <c r="AL146" i="6"/>
  <c r="AL147" i="6"/>
  <c r="AL148" i="6"/>
  <c r="AL149" i="6"/>
  <c r="AL150" i="6"/>
  <c r="AL151" i="6"/>
  <c r="AL152" i="6"/>
  <c r="AL153" i="6"/>
  <c r="AL154" i="6"/>
  <c r="AL155" i="6"/>
  <c r="AL156" i="6"/>
  <c r="AL157" i="6"/>
  <c r="AL158" i="6"/>
  <c r="AL159" i="6"/>
  <c r="AL160" i="6"/>
  <c r="AL161" i="6"/>
  <c r="AL162" i="6"/>
  <c r="AL163" i="6"/>
  <c r="AL164" i="6"/>
  <c r="AL165" i="6"/>
  <c r="AL166" i="6"/>
  <c r="AL167" i="6"/>
  <c r="AL168" i="6"/>
  <c r="AL169" i="6"/>
  <c r="AL170" i="6"/>
  <c r="AL171" i="6"/>
  <c r="AL172" i="6"/>
  <c r="AL173" i="6"/>
  <c r="AL174" i="6"/>
  <c r="AL175" i="6"/>
  <c r="AL176" i="6"/>
  <c r="AL177" i="6"/>
  <c r="AL178" i="6"/>
  <c r="AL179" i="6"/>
  <c r="AL180" i="6"/>
  <c r="AL181" i="6"/>
  <c r="AL182" i="6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20" i="6"/>
  <c r="AK21" i="6"/>
  <c r="AK22" i="6"/>
  <c r="AK23" i="6"/>
  <c r="AK24" i="6"/>
  <c r="AK25" i="6"/>
  <c r="AK26" i="6"/>
  <c r="AK27" i="6"/>
  <c r="AK28" i="6"/>
  <c r="AK29" i="6"/>
  <c r="AK30" i="6"/>
  <c r="AK31" i="6"/>
  <c r="AK32" i="6"/>
  <c r="AK33" i="6"/>
  <c r="AK34" i="6"/>
  <c r="AK35" i="6"/>
  <c r="AK36" i="6"/>
  <c r="AK3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K58" i="6"/>
  <c r="AK59" i="6"/>
  <c r="AK60" i="6"/>
  <c r="AK61" i="6"/>
  <c r="AK62" i="6"/>
  <c r="AK63" i="6"/>
  <c r="AK64" i="6"/>
  <c r="AK65" i="6"/>
  <c r="AK66" i="6"/>
  <c r="AK67" i="6"/>
  <c r="AK68" i="6"/>
  <c r="AK69" i="6"/>
  <c r="AK70" i="6"/>
  <c r="AK71" i="6"/>
  <c r="AK72" i="6"/>
  <c r="AK73" i="6"/>
  <c r="AK74" i="6"/>
  <c r="AK75" i="6"/>
  <c r="AK76" i="6"/>
  <c r="AK77" i="6"/>
  <c r="AK78" i="6"/>
  <c r="AK79" i="6"/>
  <c r="AK80" i="6"/>
  <c r="AK81" i="6"/>
  <c r="AK82" i="6"/>
  <c r="AK83" i="6"/>
  <c r="AK84" i="6"/>
  <c r="AK85" i="6"/>
  <c r="AK86" i="6"/>
  <c r="AK87" i="6"/>
  <c r="AK88" i="6"/>
  <c r="AK89" i="6"/>
  <c r="AK90" i="6"/>
  <c r="AK91" i="6"/>
  <c r="AK92" i="6"/>
  <c r="AK93" i="6"/>
  <c r="AK94" i="6"/>
  <c r="AK95" i="6"/>
  <c r="AK96" i="6"/>
  <c r="AK97" i="6"/>
  <c r="AK98" i="6"/>
  <c r="AK99" i="6"/>
  <c r="AK100" i="6"/>
  <c r="AK101" i="6"/>
  <c r="AK102" i="6"/>
  <c r="AK103" i="6"/>
  <c r="AK104" i="6"/>
  <c r="AK105" i="6"/>
  <c r="AK106" i="6"/>
  <c r="AK107" i="6"/>
  <c r="AK108" i="6"/>
  <c r="AK109" i="6"/>
  <c r="AK110" i="6"/>
  <c r="AK111" i="6"/>
  <c r="AK112" i="6"/>
  <c r="AK113" i="6"/>
  <c r="AK114" i="6"/>
  <c r="AK115" i="6"/>
  <c r="AK116" i="6"/>
  <c r="AK117" i="6"/>
  <c r="AK118" i="6"/>
  <c r="AK119" i="6"/>
  <c r="AK120" i="6"/>
  <c r="AK121" i="6"/>
  <c r="AK122" i="6"/>
  <c r="AK123" i="6"/>
  <c r="AK124" i="6"/>
  <c r="AK125" i="6"/>
  <c r="AK126" i="6"/>
  <c r="AK127" i="6"/>
  <c r="AK128" i="6"/>
  <c r="AK129" i="6"/>
  <c r="AK130" i="6"/>
  <c r="AK131" i="6"/>
  <c r="AK132" i="6"/>
  <c r="AK133" i="6"/>
  <c r="AK134" i="6"/>
  <c r="AK135" i="6"/>
  <c r="AK136" i="6"/>
  <c r="AK137" i="6"/>
  <c r="AK138" i="6"/>
  <c r="AK139" i="6"/>
  <c r="AK140" i="6"/>
  <c r="AK141" i="6"/>
  <c r="AK142" i="6"/>
  <c r="AK143" i="6"/>
  <c r="AK144" i="6"/>
  <c r="AK145" i="6"/>
  <c r="AK146" i="6"/>
  <c r="AK147" i="6"/>
  <c r="AK148" i="6"/>
  <c r="AK149" i="6"/>
  <c r="AK150" i="6"/>
  <c r="AK151" i="6"/>
  <c r="AK152" i="6"/>
  <c r="AK153" i="6"/>
  <c r="AK154" i="6"/>
  <c r="AK155" i="6"/>
  <c r="AK156" i="6"/>
  <c r="AK157" i="6"/>
  <c r="AK158" i="6"/>
  <c r="AK159" i="6"/>
  <c r="AK160" i="6"/>
  <c r="AK161" i="6"/>
  <c r="AK162" i="6"/>
  <c r="AK163" i="6"/>
  <c r="AK164" i="6"/>
  <c r="AK165" i="6"/>
  <c r="AK166" i="6"/>
  <c r="AK167" i="6"/>
  <c r="AK168" i="6"/>
  <c r="AK169" i="6"/>
  <c r="AK170" i="6"/>
  <c r="AK171" i="6"/>
  <c r="AK172" i="6"/>
  <c r="AK173" i="6"/>
  <c r="AK174" i="6"/>
  <c r="AK175" i="6"/>
  <c r="AK176" i="6"/>
  <c r="AK177" i="6"/>
  <c r="AK178" i="6"/>
  <c r="AK179" i="6"/>
  <c r="AK180" i="6"/>
  <c r="AK181" i="6"/>
  <c r="AK18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I3" i="6"/>
  <c r="AI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AI160" i="6"/>
  <c r="AI161" i="6"/>
  <c r="AI162" i="6"/>
  <c r="AI163" i="6"/>
  <c r="AI164" i="6"/>
  <c r="AI165" i="6"/>
  <c r="AI166" i="6"/>
  <c r="AI167" i="6"/>
  <c r="AI168" i="6"/>
  <c r="AI169" i="6"/>
  <c r="AI170" i="6"/>
  <c r="AI171" i="6"/>
  <c r="AI172" i="6"/>
  <c r="AI173" i="6"/>
  <c r="AI174" i="6"/>
  <c r="AI175" i="6"/>
  <c r="AI176" i="6"/>
  <c r="AI177" i="6"/>
  <c r="AI178" i="6"/>
  <c r="AI179" i="6"/>
  <c r="AI180" i="6"/>
  <c r="AI181" i="6"/>
  <c r="AI182" i="6"/>
  <c r="AH3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59" i="6"/>
  <c r="AH60" i="6"/>
  <c r="AH61" i="6"/>
  <c r="AH62" i="6"/>
  <c r="AH63" i="6"/>
  <c r="AH64" i="6"/>
  <c r="AH65" i="6"/>
  <c r="AH66" i="6"/>
  <c r="AH67" i="6"/>
  <c r="AH68" i="6"/>
  <c r="AH69" i="6"/>
  <c r="AH70" i="6"/>
  <c r="AH71" i="6"/>
  <c r="AH72" i="6"/>
  <c r="AH73" i="6"/>
  <c r="AH74" i="6"/>
  <c r="AH75" i="6"/>
  <c r="AH76" i="6"/>
  <c r="AH77" i="6"/>
  <c r="AH78" i="6"/>
  <c r="AH79" i="6"/>
  <c r="AH80" i="6"/>
  <c r="AH81" i="6"/>
  <c r="AH82" i="6"/>
  <c r="AH83" i="6"/>
  <c r="AH84" i="6"/>
  <c r="AH85" i="6"/>
  <c r="AH86" i="6"/>
  <c r="AH87" i="6"/>
  <c r="AH88" i="6"/>
  <c r="AH89" i="6"/>
  <c r="AH90" i="6"/>
  <c r="AH91" i="6"/>
  <c r="AH92" i="6"/>
  <c r="AH93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115" i="6"/>
  <c r="AH116" i="6"/>
  <c r="AH117" i="6"/>
  <c r="AH118" i="6"/>
  <c r="AH119" i="6"/>
  <c r="AH120" i="6"/>
  <c r="AH121" i="6"/>
  <c r="AH122" i="6"/>
  <c r="AH123" i="6"/>
  <c r="AH124" i="6"/>
  <c r="AH125" i="6"/>
  <c r="AH126" i="6"/>
  <c r="AH127" i="6"/>
  <c r="AH128" i="6"/>
  <c r="AH129" i="6"/>
  <c r="AH130" i="6"/>
  <c r="AH131" i="6"/>
  <c r="AH132" i="6"/>
  <c r="AH133" i="6"/>
  <c r="AH134" i="6"/>
  <c r="AH135" i="6"/>
  <c r="AH136" i="6"/>
  <c r="AH137" i="6"/>
  <c r="AH138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60" i="6"/>
  <c r="AH161" i="6"/>
  <c r="AH162" i="6"/>
  <c r="AH163" i="6"/>
  <c r="AH164" i="6"/>
  <c r="AH165" i="6"/>
  <c r="AH166" i="6"/>
  <c r="AH167" i="6"/>
  <c r="AH168" i="6"/>
  <c r="AH169" i="6"/>
  <c r="AH170" i="6"/>
  <c r="AH171" i="6"/>
  <c r="AH172" i="6"/>
  <c r="AH173" i="6"/>
  <c r="AH174" i="6"/>
  <c r="AH175" i="6"/>
  <c r="AH176" i="6"/>
  <c r="AH177" i="6"/>
  <c r="AH178" i="6"/>
  <c r="AH179" i="6"/>
  <c r="AH180" i="6"/>
  <c r="AH181" i="6"/>
  <c r="AH182" i="6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5" i="6"/>
  <c r="AG56" i="6"/>
  <c r="AG57" i="6"/>
  <c r="AG58" i="6"/>
  <c r="AG59" i="6"/>
  <c r="AG60" i="6"/>
  <c r="AG61" i="6"/>
  <c r="AG62" i="6"/>
  <c r="AG63" i="6"/>
  <c r="AG64" i="6"/>
  <c r="AG65" i="6"/>
  <c r="AG66" i="6"/>
  <c r="AG67" i="6"/>
  <c r="AG68" i="6"/>
  <c r="AG69" i="6"/>
  <c r="AG70" i="6"/>
  <c r="AG71" i="6"/>
  <c r="AG72" i="6"/>
  <c r="AG73" i="6"/>
  <c r="AG74" i="6"/>
  <c r="AG75" i="6"/>
  <c r="AG76" i="6"/>
  <c r="AG77" i="6"/>
  <c r="AG78" i="6"/>
  <c r="AG79" i="6"/>
  <c r="AG80" i="6"/>
  <c r="AG81" i="6"/>
  <c r="AG82" i="6"/>
  <c r="AG83" i="6"/>
  <c r="AG84" i="6"/>
  <c r="AG85" i="6"/>
  <c r="AG86" i="6"/>
  <c r="AG87" i="6"/>
  <c r="AG88" i="6"/>
  <c r="AG89" i="6"/>
  <c r="AG90" i="6"/>
  <c r="AG91" i="6"/>
  <c r="AG92" i="6"/>
  <c r="AG93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115" i="6"/>
  <c r="AG116" i="6"/>
  <c r="AG117" i="6"/>
  <c r="AG118" i="6"/>
  <c r="AG119" i="6"/>
  <c r="AG120" i="6"/>
  <c r="AG121" i="6"/>
  <c r="AG122" i="6"/>
  <c r="AG123" i="6"/>
  <c r="AG124" i="6"/>
  <c r="AG125" i="6"/>
  <c r="AG126" i="6"/>
  <c r="AG127" i="6"/>
  <c r="AG128" i="6"/>
  <c r="AG129" i="6"/>
  <c r="AG130" i="6"/>
  <c r="AG131" i="6"/>
  <c r="AG132" i="6"/>
  <c r="AG133" i="6"/>
  <c r="AG134" i="6"/>
  <c r="AG135" i="6"/>
  <c r="AG136" i="6"/>
  <c r="AG137" i="6"/>
  <c r="AG138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60" i="6"/>
  <c r="AG161" i="6"/>
  <c r="AG162" i="6"/>
  <c r="AG163" i="6"/>
  <c r="AG164" i="6"/>
  <c r="AG165" i="6"/>
  <c r="AG166" i="6"/>
  <c r="AG167" i="6"/>
  <c r="AG168" i="6"/>
  <c r="AG169" i="6"/>
  <c r="AG170" i="6"/>
  <c r="AG171" i="6"/>
  <c r="AG172" i="6"/>
  <c r="AG173" i="6"/>
  <c r="AG174" i="6"/>
  <c r="AG175" i="6"/>
  <c r="AG176" i="6"/>
  <c r="AG177" i="6"/>
  <c r="AG178" i="6"/>
  <c r="AG179" i="6"/>
  <c r="AG180" i="6"/>
  <c r="AG181" i="6"/>
  <c r="AG18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78" i="6"/>
  <c r="O179" i="6"/>
  <c r="O180" i="6"/>
  <c r="O181" i="6"/>
  <c r="O18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L7" i="10" l="1"/>
  <c r="K7" i="10"/>
  <c r="L8" i="10"/>
  <c r="K8" i="10"/>
  <c r="L9" i="10"/>
  <c r="K9" i="10"/>
  <c r="L10" i="10"/>
  <c r="K10" i="10"/>
  <c r="L11" i="10"/>
  <c r="K11" i="10"/>
  <c r="L12" i="10"/>
  <c r="K12" i="10"/>
  <c r="L13" i="10"/>
  <c r="K13" i="10"/>
  <c r="L14" i="10"/>
  <c r="K14" i="10"/>
  <c r="L15" i="10"/>
  <c r="K15" i="10"/>
  <c r="L16" i="10"/>
  <c r="K16" i="10"/>
  <c r="L17" i="10"/>
  <c r="K17" i="10"/>
  <c r="L18" i="10"/>
  <c r="K18" i="10"/>
  <c r="L19" i="10"/>
  <c r="K19" i="10"/>
  <c r="L20" i="10"/>
  <c r="K20" i="10"/>
  <c r="L21" i="10"/>
  <c r="K21" i="10"/>
  <c r="L22" i="10"/>
  <c r="K22" i="10"/>
  <c r="L23" i="10"/>
  <c r="K23" i="10"/>
  <c r="L24" i="10"/>
  <c r="K24" i="10"/>
  <c r="L25" i="10"/>
  <c r="K25" i="10"/>
  <c r="L26" i="10"/>
  <c r="K26" i="10"/>
  <c r="L27" i="10"/>
  <c r="K27" i="10"/>
  <c r="L28" i="10"/>
  <c r="K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L37" i="10"/>
  <c r="K37" i="10"/>
  <c r="L38" i="10"/>
  <c r="K38" i="10"/>
  <c r="L39" i="10"/>
  <c r="K39" i="10"/>
  <c r="L40" i="10"/>
  <c r="K40" i="10"/>
  <c r="L41" i="10"/>
  <c r="K41" i="10"/>
  <c r="L42" i="10"/>
  <c r="K42" i="10"/>
  <c r="L43" i="10"/>
  <c r="K43" i="10"/>
  <c r="L44" i="10"/>
  <c r="K44" i="10"/>
  <c r="L45" i="10"/>
  <c r="K45" i="10"/>
  <c r="L46" i="10"/>
  <c r="K46" i="10"/>
  <c r="L47" i="10"/>
  <c r="K47" i="10"/>
  <c r="L48" i="10"/>
  <c r="K48" i="10"/>
  <c r="L49" i="10"/>
  <c r="K49" i="10"/>
  <c r="L50" i="10"/>
  <c r="K50" i="10"/>
  <c r="L51" i="10"/>
  <c r="K51" i="10"/>
  <c r="L52" i="10"/>
  <c r="K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L59" i="10"/>
  <c r="K59" i="10"/>
  <c r="L60" i="10"/>
  <c r="K60" i="10"/>
  <c r="L61" i="10"/>
  <c r="K61" i="10"/>
  <c r="L62" i="10"/>
  <c r="K62" i="10"/>
  <c r="L63" i="10"/>
  <c r="K63" i="10"/>
  <c r="L64" i="10"/>
  <c r="K64" i="10"/>
  <c r="L65" i="10"/>
  <c r="K65" i="10"/>
  <c r="L66" i="10"/>
  <c r="K66" i="10"/>
  <c r="L67" i="10"/>
  <c r="K67" i="10"/>
  <c r="L68" i="10"/>
  <c r="K68" i="10"/>
  <c r="L69" i="10"/>
  <c r="K69" i="10"/>
  <c r="L70" i="10"/>
  <c r="K70" i="10"/>
  <c r="L71" i="10"/>
  <c r="K71" i="10"/>
  <c r="L72" i="10"/>
  <c r="K72" i="10"/>
  <c r="L73" i="10"/>
  <c r="K73" i="10"/>
  <c r="L74" i="10"/>
  <c r="K74" i="10"/>
  <c r="L75" i="10"/>
  <c r="K75" i="10"/>
  <c r="L76" i="10"/>
  <c r="K76" i="10"/>
  <c r="L77" i="10"/>
  <c r="K77" i="10"/>
  <c r="L78" i="10"/>
  <c r="K78" i="10"/>
  <c r="L79" i="10"/>
  <c r="K79" i="10"/>
  <c r="L80" i="10"/>
  <c r="K80" i="10"/>
  <c r="L81" i="10"/>
  <c r="K81" i="10"/>
  <c r="L82" i="10"/>
  <c r="K82" i="10"/>
  <c r="L83" i="10"/>
  <c r="K83" i="10"/>
  <c r="L84" i="10"/>
  <c r="K84" i="10"/>
  <c r="L85" i="10"/>
  <c r="K85" i="10"/>
  <c r="L86" i="10"/>
  <c r="K86" i="10"/>
  <c r="L87" i="10"/>
  <c r="K87" i="10"/>
  <c r="L88" i="10"/>
  <c r="K88" i="10"/>
  <c r="L89" i="10"/>
  <c r="K89" i="10"/>
  <c r="L90" i="10"/>
  <c r="K90" i="10"/>
  <c r="L91" i="10"/>
  <c r="K91" i="10"/>
  <c r="L92" i="10"/>
  <c r="K92" i="10"/>
  <c r="L93" i="10"/>
  <c r="K93" i="10"/>
  <c r="L94" i="10"/>
  <c r="K94" i="10"/>
  <c r="L95" i="10"/>
  <c r="K95" i="10"/>
  <c r="L96" i="10"/>
  <c r="K96" i="10"/>
  <c r="K97" i="10"/>
  <c r="L97" i="10"/>
  <c r="K98" i="10"/>
  <c r="L98" i="10"/>
  <c r="L99" i="10"/>
  <c r="K99" i="10"/>
  <c r="K100" i="10"/>
  <c r="L100" i="10"/>
  <c r="L101" i="10"/>
  <c r="K101" i="10"/>
  <c r="L102" i="10"/>
  <c r="K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L110" i="10"/>
  <c r="K110" i="10"/>
  <c r="L111" i="10"/>
  <c r="K111" i="10"/>
  <c r="L112" i="10"/>
  <c r="K112" i="10"/>
  <c r="L113" i="10"/>
  <c r="K113" i="10"/>
  <c r="L114" i="10"/>
  <c r="K114" i="10"/>
  <c r="L115" i="10"/>
  <c r="K115" i="10"/>
  <c r="L116" i="10"/>
  <c r="K116" i="10"/>
  <c r="L117" i="10"/>
  <c r="K117" i="10"/>
  <c r="L118" i="10"/>
  <c r="K118" i="10"/>
  <c r="L119" i="10"/>
  <c r="K119" i="10"/>
  <c r="L120" i="10"/>
  <c r="K120" i="10"/>
  <c r="L121" i="10"/>
  <c r="K121" i="10"/>
  <c r="L122" i="10"/>
  <c r="K122" i="10"/>
  <c r="L123" i="10"/>
  <c r="K123" i="10"/>
  <c r="L124" i="10"/>
  <c r="K124" i="10"/>
  <c r="L125" i="10"/>
  <c r="K125" i="10"/>
  <c r="L126" i="10"/>
  <c r="K126" i="10"/>
  <c r="I9" i="7"/>
  <c r="H9" i="7"/>
  <c r="I8" i="7"/>
  <c r="H8" i="7"/>
  <c r="I7" i="7"/>
  <c r="H7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C3" i="6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J43" i="10" l="1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AB36" i="6"/>
  <c r="C36" i="6"/>
  <c r="F36" i="6"/>
  <c r="AX36" i="6"/>
  <c r="AX37" i="6"/>
  <c r="AB37" i="6"/>
  <c r="F37" i="6"/>
  <c r="C37" i="6"/>
  <c r="F38" i="6"/>
  <c r="AB38" i="6"/>
  <c r="C38" i="6"/>
  <c r="AX38" i="6"/>
  <c r="F39" i="6"/>
  <c r="AX39" i="6"/>
  <c r="AB39" i="6"/>
  <c r="C39" i="6"/>
  <c r="AX40" i="6"/>
  <c r="C40" i="6"/>
  <c r="F40" i="6"/>
  <c r="AB40" i="6"/>
  <c r="AB41" i="6"/>
  <c r="F41" i="6"/>
  <c r="C41" i="6"/>
  <c r="AX41" i="6"/>
  <c r="C42" i="6"/>
  <c r="F42" i="6"/>
  <c r="AX42" i="6"/>
  <c r="AB42" i="6"/>
  <c r="AB43" i="6"/>
  <c r="C43" i="6"/>
  <c r="F43" i="6"/>
  <c r="AX43" i="6"/>
  <c r="AX44" i="6"/>
  <c r="C44" i="6"/>
  <c r="F44" i="6"/>
  <c r="AB44" i="6"/>
  <c r="AX45" i="6"/>
  <c r="C45" i="6"/>
  <c r="F45" i="6"/>
  <c r="AB45" i="6"/>
  <c r="AX46" i="6"/>
  <c r="AB46" i="6"/>
  <c r="C46" i="6"/>
  <c r="F46" i="6"/>
  <c r="F47" i="6"/>
  <c r="AB47" i="6"/>
  <c r="AX47" i="6"/>
  <c r="C47" i="6"/>
  <c r="C48" i="6"/>
  <c r="F48" i="6"/>
  <c r="AX48" i="6"/>
  <c r="AB48" i="6"/>
  <c r="AX49" i="6"/>
  <c r="AB49" i="6"/>
  <c r="C49" i="6"/>
  <c r="F49" i="6"/>
  <c r="C50" i="6"/>
  <c r="AB50" i="6"/>
  <c r="F50" i="6"/>
  <c r="AX50" i="6"/>
  <c r="AB51" i="6"/>
  <c r="C51" i="6"/>
  <c r="F51" i="6"/>
  <c r="AX51" i="6"/>
  <c r="AX52" i="6"/>
  <c r="AB52" i="6"/>
  <c r="F52" i="6"/>
  <c r="C52" i="6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F92" i="6"/>
  <c r="AX93" i="6"/>
  <c r="AB93" i="6"/>
  <c r="F93" i="6"/>
  <c r="C93" i="6"/>
  <c r="C94" i="6"/>
  <c r="AB94" i="6"/>
  <c r="F94" i="6"/>
  <c r="AX94" i="6"/>
  <c r="C95" i="6"/>
  <c r="F95" i="6"/>
  <c r="AB95" i="6"/>
  <c r="AX95" i="6"/>
  <c r="C96" i="6"/>
  <c r="AB96" i="6"/>
  <c r="AX96" i="6"/>
  <c r="F96" i="6"/>
  <c r="F97" i="6"/>
  <c r="AX97" i="6"/>
  <c r="AB97" i="6"/>
  <c r="C97" i="6"/>
  <c r="AX98" i="6"/>
  <c r="AB98" i="6"/>
  <c r="C98" i="6"/>
  <c r="F98" i="6"/>
  <c r="AX99" i="6"/>
  <c r="AB99" i="6"/>
  <c r="C99" i="6"/>
  <c r="F99" i="6"/>
  <c r="C100" i="6"/>
  <c r="AX100" i="6"/>
  <c r="AB100" i="6"/>
  <c r="F100" i="6"/>
  <c r="AB101" i="6"/>
  <c r="AX101" i="6"/>
  <c r="C101" i="6"/>
  <c r="F101" i="6"/>
  <c r="AB102" i="6"/>
  <c r="F102" i="6"/>
  <c r="C102" i="6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AB111" i="6"/>
  <c r="AX112" i="6"/>
  <c r="AB112" i="6"/>
  <c r="F112" i="6"/>
  <c r="C112" i="6"/>
  <c r="AB113" i="6"/>
  <c r="AX113" i="6"/>
  <c r="C113" i="6"/>
  <c r="F113" i="6"/>
  <c r="AX114" i="6"/>
  <c r="C114" i="6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06" i="6"/>
  <c r="E106" i="6" s="1"/>
  <c r="D114" i="6"/>
  <c r="E114" i="6" s="1"/>
  <c r="D102" i="6"/>
  <c r="E102" i="6" s="1"/>
  <c r="D101" i="6"/>
  <c r="E101" i="6" s="1"/>
  <c r="D100" i="6"/>
  <c r="E100" i="6" s="1"/>
  <c r="D99" i="6"/>
  <c r="E99" i="6" s="1"/>
  <c r="D98" i="6"/>
  <c r="E98" i="6" s="1"/>
  <c r="D97" i="6"/>
  <c r="E97" i="6" s="1"/>
  <c r="D95" i="6"/>
  <c r="E95" i="6" s="1"/>
  <c r="D94" i="6"/>
  <c r="E94" i="6" s="1"/>
  <c r="D93" i="6"/>
  <c r="E93" i="6" s="1"/>
  <c r="D92" i="6"/>
  <c r="E92" i="6" s="1"/>
  <c r="D111" i="6"/>
  <c r="E111" i="6" s="1"/>
  <c r="D42" i="6"/>
  <c r="E42" i="6" s="1"/>
  <c r="D3" i="6"/>
  <c r="E3" i="6" s="1"/>
  <c r="D52" i="6"/>
  <c r="E52" i="6" s="1"/>
  <c r="D51" i="6"/>
  <c r="E51" i="6" s="1"/>
  <c r="D50" i="6"/>
  <c r="E50" i="6" s="1"/>
  <c r="D49" i="6"/>
  <c r="E49" i="6" s="1"/>
  <c r="D48" i="6"/>
  <c r="E48" i="6" s="1"/>
  <c r="D47" i="6"/>
  <c r="E47" i="6" s="1"/>
  <c r="D46" i="6"/>
  <c r="E46" i="6" s="1"/>
  <c r="D45" i="6"/>
  <c r="E45" i="6" s="1"/>
  <c r="D44" i="6"/>
  <c r="E44" i="6" s="1"/>
  <c r="D43" i="6"/>
  <c r="E43" i="6" s="1"/>
  <c r="D41" i="6"/>
  <c r="E41" i="6" s="1"/>
  <c r="D40" i="6"/>
  <c r="E40" i="6" s="1"/>
  <c r="D39" i="6"/>
  <c r="E39" i="6" s="1"/>
  <c r="D38" i="6"/>
  <c r="E38" i="6" s="1"/>
  <c r="D37" i="6"/>
  <c r="E37" i="6" s="1"/>
  <c r="D36" i="6"/>
  <c r="E36" i="6" s="1"/>
  <c r="D35" i="6"/>
  <c r="E35" i="6" s="1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G9" i="7" l="1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E182" i="6"/>
  <c r="AF182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J182" i="6"/>
  <c r="I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F176" i="6" l="1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<sst xmlns="http://schemas.openxmlformats.org/spreadsheetml/2006/main" count="6081" uniqueCount="588">
  <si>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</si>
  <si>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</si>
  <si>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</si>
  <si>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</si>
  <si>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</si>
  <si>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</si>
  <si>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</si>
  <si>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</si>
  <si>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</si>
  <si>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</si>
  <si>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</si>
  <si>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</si>
  <si>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</si>
  <si>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</si>
  <si>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</si>
  <si>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</si>
  <si>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</si>
  <si>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</si>
  <si>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</si>
  <si>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</si>
  <si>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</si>
  <si>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</si>
  <si>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</si>
  <si>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</si>
  <si>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</si>
  <si>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</si>
  <si>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</si>
  <si>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</si>
  <si>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</si>
  <si>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</si>
  <si>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</si>
  <si>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</si>
  <si>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</si>
  <si>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</si>
  <si>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</si>
  <si>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</si>
  <si>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</si>
  <si>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</si>
  <si>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</si>
  <si>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</si>
  <si>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</si>
  <si>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</si>
  <si>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</si>
  <si>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</si>
  <si>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</si>
  <si>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</si>
  <si>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</si>
  <si>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</si>
  <si>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</si>
  <si>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</si>
  <si>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</si>
  <si>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</si>
  <si>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</si>
  <si>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</si>
  <si>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</si>
  <si>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</si>
  <si>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</si>
  <si>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</si>
  <si>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</si>
  <si>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</si>
  <si>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</si>
  <si>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</si>
  <si>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</si>
  <si>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</si>
  <si>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</si>
  <si>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</si>
  <si>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</si>
  <si>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</si>
  <si>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</si>
  <si>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</si>
  <si>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</si>
  <si>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</si>
  <si>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</si>
  <si>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</si>
  <si>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</si>
  <si>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</si>
  <si>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</si>
  <si>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</si>
  <si>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</si>
  <si>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</si>
  <si>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</si>
  <si>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</si>
  <si>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</si>
  <si>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</si>
  <si>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</si>
  <si>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</si>
  <si>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</si>
  <si>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</si>
  <si>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</si>
  <si>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</si>
  <si>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</si>
  <si>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</si>
  <si>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</si>
  <si>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</si>
  <si>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</si>
  <si>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</si>
  <si>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</si>
  <si>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</si>
  <si>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</si>
  <si>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</si>
  <si>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</si>
  <si>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</si>
  <si>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</si>
  <si>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</si>
  <si>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</si>
  <si>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</si>
  <si>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</si>
  <si>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</si>
  <si>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</si>
  <si>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</si>
  <si>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</si>
  <si>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</si>
  <si>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</si>
  <si>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</si>
  <si>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</si>
  <si>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</si>
  <si>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</si>
  <si>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</si>
  <si>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</si>
  <si>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</si>
  <si>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</si>
  <si>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</si>
  <si>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</si>
  <si>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</si>
  <si>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</si>
  <si>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</si>
  <si>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</si>
  <si>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</si>
  <si>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</si>
  <si>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</si>
  <si>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</si>
  <si>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</si>
  <si>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</si>
  <si>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</si>
  <si>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</si>
  <si>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</si>
  <si>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</si>
  <si>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</si>
  <si>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</si>
  <si>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</si>
  <si>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</si>
  <si>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</si>
  <si>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</si>
  <si>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</si>
  <si>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</si>
  <si>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</si>
  <si>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</si>
  <si>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</si>
  <si>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</si>
  <si>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</si>
  <si>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</si>
  <si>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</si>
  <si>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</si>
  <si>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</si>
  <si>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</si>
  <si>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</si>
  <si>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</si>
  <si>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</si>
  <si>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</si>
  <si>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</si>
  <si>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</si>
  <si>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</si>
  <si>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</si>
  <si>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</si>
  <si>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</si>
  <si>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</si>
  <si>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</si>
  <si>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</si>
  <si>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</si>
  <si>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</si>
  <si>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</si>
  <si>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</si>
  <si>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</si>
  <si>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</si>
  <si>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</si>
  <si>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</si>
  <si>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</si>
  <si>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</si>
  <si>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</si>
  <si>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</si>
  <si>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</si>
  <si>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</si>
  <si>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</si>
  <si>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</si>
  <si>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</si>
  <si>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</si>
  <si>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</si>
  <si>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</si>
  <si>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</si>
  <si>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</si>
  <si>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</si>
  <si>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</si>
  <si>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</si>
  <si>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</si>
  <si>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</si>
  <si>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</si>
  <si>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</si>
  <si>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</si>
  <si>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</si>
  <si>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</si>
  <si>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</si>
  <si>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</si>
  <si>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</si>
  <si>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</si>
  <si>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</si>
  <si>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</si>
  <si>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QC-52261103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</si>
  <si>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</si>
  <si>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</si>
  <si>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</si>
  <si>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</si>
  <si>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</si>
  <si>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</si>
  <si>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</si>
  <si>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</si>
  <si>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</si>
  <si>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</si>
  <si>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</si>
  <si>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</si>
  <si>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</si>
  <si>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</si>
  <si>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</si>
  <si>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</si>
  <si>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</si>
  <si>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</si>
  <si>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</si>
  <si>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</si>
  <si>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</si>
  <si>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</si>
  <si>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</si>
  <si>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</si>
  <si>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</si>
  <si>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</si>
  <si>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</si>
  <si>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</si>
  <si>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</si>
  <si>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</si>
  <si>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</si>
  <si>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</si>
  <si>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</si>
  <si>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</si>
  <si>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</si>
  <si>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</si>
  <si>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</si>
  <si>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</si>
  <si>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</si>
  <si>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</si>
  <si>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</si>
  <si>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</si>
  <si>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</si>
  <si>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</si>
  <si>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</si>
  <si>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</si>
  <si>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</si>
  <si>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</si>
  <si>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</si>
  <si>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</si>
  <si>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</si>
  <si>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</si>
  <si>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</si>
  <si>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</si>
  <si>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</si>
  <si>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</si>
  <si>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</si>
  <si>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</si>
  <si>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</si>
  <si>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</si>
  <si>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</si>
  <si>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</si>
  <si>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</si>
  <si>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</si>
  <si>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</si>
  <si>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</si>
  <si>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</si>
  <si>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</si>
  <si>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</si>
  <si>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</si>
  <si>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</si>
  <si>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</si>
  <si>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</si>
  <si>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</si>
  <si>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</si>
  <si>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</si>
  <si>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</si>
  <si>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</si>
  <si>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</si>
  <si>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</si>
  <si>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</si>
  <si>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</si>
  <si>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</si>
  <si>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</si>
  <si>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</si>
  <si>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</si>
  <si>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</si>
  <si>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</si>
  <si>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</si>
  <si>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</si>
  <si>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</si>
  <si>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</si>
  <si>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</si>
  <si>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</si>
  <si>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</si>
  <si>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</si>
  <si>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</si>
  <si>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</si>
  <si>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</si>
  <si>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</si>
  <si>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</si>
  <si>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</si>
  <si>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</si>
  <si>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</si>
  <si>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</si>
  <si>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</si>
  <si>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</si>
  <si>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</si>
  <si>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</si>
  <si>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</si>
  <si>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</si>
  <si>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</si>
  <si>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</si>
  <si>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</si>
  <si>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</si>
  <si>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</si>
  <si>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</si>
  <si>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</si>
  <si>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</si>
  <si>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</si>
  <si>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</si>
  <si>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</si>
  <si>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</si>
  <si>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</si>
  <si>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</si>
  <si>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</si>
  <si>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</si>
  <si>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</si>
  <si>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</si>
  <si>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</si>
  <si>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</si>
  <si>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</si>
  <si>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</si>
  <si>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</si>
  <si>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</si>
  <si>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</si>
  <si>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</si>
  <si>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</si>
  <si>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</si>
  <si>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</si>
  <si>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</si>
  <si>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</si>
  <si>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</si>
  <si>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</si>
  <si>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</si>
  <si>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</si>
  <si>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</si>
  <si>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</si>
  <si>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</si>
  <si>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</si>
  <si>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</si>
  <si>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</si>
  <si>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</si>
  <si>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</si>
  <si>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</si>
  <si>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</si>
  <si>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</si>
  <si>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</si>
  <si>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</si>
  <si>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</si>
  <si>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</si>
  <si>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</si>
  <si>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</si>
  <si>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</si>
  <si>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</si>
  <si>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</si>
  <si>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</si>
  <si>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</si>
  <si>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</si>
  <si>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</si>
  <si>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</si>
  <si>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</si>
  <si>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</si>
  <si>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</si>
  <si>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</si>
  <si>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</si>
  <si>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</si>
  <si>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</si>
  <si>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</si>
  <si>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</si>
  <si>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</si>
  <si>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</si>
  <si>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</si>
  <si>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</si>
  <si>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</si>
  <si>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</si>
  <si>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</si>
  <si>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</si>
  <si>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</si>
  <si>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</si>
  <si>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</si>
  <si>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</si>
  <si>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</si>
  <si>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</si>
  <si>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</si>
  <si>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</si>
  <si>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</si>
  <si>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</si>
  <si>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</si>
  <si>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</si>
  <si>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</si>
  <si>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</si>
  <si>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</si>
  <si>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</si>
  <si>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</si>
  <si>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</si>
  <si>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</si>
  <si>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</si>
  <si>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</si>
  <si>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</si>
  <si>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</si>
  <si>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</si>
  <si>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</si>
  <si>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</si>
  <si>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</si>
  <si>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</si>
  <si>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</si>
  <si>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</si>
  <si>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</si>
  <si>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</si>
  <si>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</si>
  <si>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</si>
  <si>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</si>
  <si>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</si>
  <si>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</si>
  <si>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</si>
  <si>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</si>
  <si>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</si>
  <si>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</si>
  <si>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</si>
  <si>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</si>
  <si>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</si>
  <si>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</si>
  <si>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</si>
  <si>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</si>
  <si>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</si>
  <si>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</si>
  <si>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</si>
  <si>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</si>
  <si>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</si>
  <si>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</si>
  <si>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</si>
  <si>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</si>
  <si>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</si>
  <si>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</si>
  <si>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</si>
  <si>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</si>
  <si>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</si>
  <si>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</si>
  <si>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</si>
  <si>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</si>
  <si>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</si>
  <si>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</si>
  <si>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</si>
  <si>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</si>
  <si>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</si>
  <si>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</si>
  <si>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</si>
  <si>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</si>
  <si>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</si>
  <si>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</si>
  <si>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</si>
  <si>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</si>
  <si>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</si>
  <si>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</si>
  <si>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</si>
  <si>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</si>
  <si>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</si>
  <si>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</si>
  <si>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</si>
  <si>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</si>
  <si>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</si>
  <si>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</si>
  <si>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</si>
  <si>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</si>
  <si>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</si>
  <si>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</si>
  <si>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</si>
  <si>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</si>
  <si>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</si>
  <si>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</si>
  <si>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</si>
  <si>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</si>
  <si>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</si>
  <si>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</si>
  <si>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</si>
  <si>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</si>
  <si>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</si>
  <si>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</si>
  <si>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</si>
  <si>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</si>
  <si>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</si>
  <si>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</si>
  <si>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</si>
  <si>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</si>
  <si>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</si>
  <si>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</si>
  <si>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</si>
  <si>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</si>
  <si>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</si>
  <si>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</si>
  <si>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</si>
  <si>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</si>
  <si>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</si>
  <si>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</si>
  <si>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</si>
  <si>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</si>
  <si>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</si>
  <si>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</si>
  <si>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</si>
  <si>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</si>
  <si>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</si>
  <si>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</si>
  <si>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</si>
  <si>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</si>
  <si>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</si>
  <si>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</si>
  <si>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</si>
  <si>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</si>
  <si>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</si>
  <si>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</si>
  <si>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</si>
  <si>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</si>
  <si>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</si>
  <si>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</si>
  <si>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</si>
  <si>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</si>
  <si>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</si>
  <si>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</si>
  <si>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</si>
  <si>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</si>
  <si>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</si>
  <si>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</si>
  <si>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</si>
  <si>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</si>
  <si>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</si>
  <si>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</si>
  <si>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</si>
  <si>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</si>
  <si>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</si>
  <si>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</si>
  <si>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</si>
  <si>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</si>
  <si>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</si>
  <si>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</si>
  <si>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</si>
  <si>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</si>
  <si>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</si>
  <si>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</si>
  <si>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</si>
  <si>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</si>
  <si>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</si>
  <si>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</si>
  <si>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</si>
  <si>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</si>
  <si>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</si>
  <si>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</si>
  <si>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</si>
  <si>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</si>
  <si>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</si>
  <si>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</si>
  <si>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</si>
  <si>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</si>
  <si>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</si>
  <si>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</si>
  <si>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</si>
  <si>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</si>
  <si>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</si>
  <si>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</si>
  <si>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OK</t>
  </si>
  <si>
    <t>13s</t>
  </si>
  <si>
    <t>Erro Aleatório</t>
  </si>
  <si>
    <t>10x</t>
  </si>
  <si>
    <t>Erro Sistemático</t>
  </si>
  <si>
    <t>41s</t>
  </si>
  <si>
    <t>22s</t>
  </si>
  <si>
    <t>—</t>
  </si>
  <si>
    <t>Marginal</t>
  </si>
  <si>
    <t>Bom</t>
  </si>
  <si>
    <t>Excelente</t>
  </si>
  <si>
    <t>Inaceitável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</si>
</sst>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0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1" fillId="2" borderId="0" xfId="0" applyFont="1" applyFill="1" applyAlignment="1">
      <alignment horizontal="left" vertical="center" indent="1"/>
    </xf>
    <xf numFmtId="0" fontId="0" fillId="0" borderId="0" xfId="0"/>
    <xf numFmtId="0" fontId="10" fillId="5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8" fillId="0" borderId="0" xfId="0" applyFont="1"/>
    <xf numFmtId="0" fontId="2" fillId="3" borderId="0" xfId="0" applyFont="1" applyFill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47" fillId="9" borderId="0" xfId="0" applyFont="1" applyFill="1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  <xf numFmtId="22" fontId="43" fillId="0" borderId="0" xfId="0" applyNumberFormat="1" applyFont="1"/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2.2408999999999999</c:v>
                </c:pt>
                <c:pt idx="1">
                  <c:v>2.2408999999999999</c:v>
                </c:pt>
                <c:pt idx="2">
                  <c:v>2.2408999999999999</c:v>
                </c:pt>
                <c:pt idx="3">
                  <c:v>2.2408999999999999</c:v>
                </c:pt>
                <c:pt idx="4">
                  <c:v>2.2408999999999999</c:v>
                </c:pt>
                <c:pt idx="5">
                  <c:v>2.2408999999999999</c:v>
                </c:pt>
                <c:pt idx="6">
                  <c:v>2.2408999999999999</c:v>
                </c:pt>
                <c:pt idx="7">
                  <c:v>2.2408999999999999</c:v>
                </c:pt>
                <c:pt idx="8">
                  <c:v>2.2408999999999999</c:v>
                </c:pt>
                <c:pt idx="9">
                  <c:v>2.2408999999999999</c:v>
                </c:pt>
                <c:pt idx="10">
                  <c:v>2.2408999999999999</c:v>
                </c:pt>
                <c:pt idx="11">
                  <c:v>2.2408999999999999</c:v>
                </c:pt>
                <c:pt idx="12">
                  <c:v>2.2408999999999999</c:v>
                </c:pt>
                <c:pt idx="13">
                  <c:v>2.2408999999999999</c:v>
                </c:pt>
                <c:pt idx="14">
                  <c:v>2.2408999999999999</c:v>
                </c:pt>
                <c:pt idx="15">
                  <c:v>2.2408999999999999</c:v>
                </c:pt>
                <c:pt idx="16">
                  <c:v>2.2408999999999999</c:v>
                </c:pt>
                <c:pt idx="17">
                  <c:v>2.2408999999999999</c:v>
                </c:pt>
                <c:pt idx="18">
                  <c:v>2.2408999999999999</c:v>
                </c:pt>
                <c:pt idx="19">
                  <c:v>2.2408999999999999</c:v>
                </c:pt>
                <c:pt idx="20">
                  <c:v>2.2408999999999999</c:v>
                </c:pt>
                <c:pt idx="21">
                  <c:v>2.2408999999999999</c:v>
                </c:pt>
                <c:pt idx="22">
                  <c:v>2.2408999999999999</c:v>
                </c:pt>
                <c:pt idx="23">
                  <c:v>2.2408999999999999</c:v>
                </c:pt>
                <c:pt idx="24">
                  <c:v>2.2408999999999999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2.2627999999999999</c:v>
                </c:pt>
                <c:pt idx="1">
                  <c:v>2.2627999999999999</c:v>
                </c:pt>
                <c:pt idx="2">
                  <c:v>2.2627999999999999</c:v>
                </c:pt>
                <c:pt idx="3">
                  <c:v>2.2627999999999999</c:v>
                </c:pt>
                <c:pt idx="4">
                  <c:v>2.2627999999999999</c:v>
                </c:pt>
                <c:pt idx="5">
                  <c:v>2.2627999999999999</c:v>
                </c:pt>
                <c:pt idx="6">
                  <c:v>2.2627999999999999</c:v>
                </c:pt>
                <c:pt idx="7">
                  <c:v>2.2627999999999999</c:v>
                </c:pt>
                <c:pt idx="8">
                  <c:v>2.2627999999999999</c:v>
                </c:pt>
                <c:pt idx="9">
                  <c:v>2.2627999999999999</c:v>
                </c:pt>
                <c:pt idx="10">
                  <c:v>2.2627999999999999</c:v>
                </c:pt>
                <c:pt idx="11">
                  <c:v>2.2627999999999999</c:v>
                </c:pt>
                <c:pt idx="12">
                  <c:v>2.2627999999999999</c:v>
                </c:pt>
                <c:pt idx="13">
                  <c:v>2.2627999999999999</c:v>
                </c:pt>
                <c:pt idx="14">
                  <c:v>2.2627999999999999</c:v>
                </c:pt>
                <c:pt idx="15">
                  <c:v>2.2627999999999999</c:v>
                </c:pt>
                <c:pt idx="16">
                  <c:v>2.2627999999999999</c:v>
                </c:pt>
                <c:pt idx="17">
                  <c:v>2.2627999999999999</c:v>
                </c:pt>
                <c:pt idx="18">
                  <c:v>2.2627999999999999</c:v>
                </c:pt>
                <c:pt idx="19">
                  <c:v>2.2627999999999999</c:v>
                </c:pt>
                <c:pt idx="20">
                  <c:v>2.2627999999999999</c:v>
                </c:pt>
                <c:pt idx="21">
                  <c:v>2.2627999999999999</c:v>
                </c:pt>
                <c:pt idx="22">
                  <c:v>2.2627999999999999</c:v>
                </c:pt>
                <c:pt idx="23">
                  <c:v>2.2627999999999999</c:v>
                </c:pt>
                <c:pt idx="24">
                  <c:v>2.2627999999999999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2.2847</c:v>
                </c:pt>
                <c:pt idx="1">
                  <c:v>2.2847</c:v>
                </c:pt>
                <c:pt idx="2">
                  <c:v>2.2847</c:v>
                </c:pt>
                <c:pt idx="3">
                  <c:v>2.2847</c:v>
                </c:pt>
                <c:pt idx="4">
                  <c:v>2.2847</c:v>
                </c:pt>
                <c:pt idx="5">
                  <c:v>2.2847</c:v>
                </c:pt>
                <c:pt idx="6">
                  <c:v>2.2847</c:v>
                </c:pt>
                <c:pt idx="7">
                  <c:v>2.2847</c:v>
                </c:pt>
                <c:pt idx="8">
                  <c:v>2.2847</c:v>
                </c:pt>
                <c:pt idx="9">
                  <c:v>2.2847</c:v>
                </c:pt>
                <c:pt idx="10">
                  <c:v>2.2847</c:v>
                </c:pt>
                <c:pt idx="11">
                  <c:v>2.2847</c:v>
                </c:pt>
                <c:pt idx="12">
                  <c:v>2.2847</c:v>
                </c:pt>
                <c:pt idx="13">
                  <c:v>2.2847</c:v>
                </c:pt>
                <c:pt idx="14">
                  <c:v>2.2847</c:v>
                </c:pt>
                <c:pt idx="15">
                  <c:v>2.2847</c:v>
                </c:pt>
                <c:pt idx="16">
                  <c:v>2.2847</c:v>
                </c:pt>
                <c:pt idx="17">
                  <c:v>2.2847</c:v>
                </c:pt>
                <c:pt idx="18">
                  <c:v>2.2847</c:v>
                </c:pt>
                <c:pt idx="19">
                  <c:v>2.2847</c:v>
                </c:pt>
                <c:pt idx="20">
                  <c:v>2.2847</c:v>
                </c:pt>
                <c:pt idx="21">
                  <c:v>2.2847</c:v>
                </c:pt>
                <c:pt idx="22">
                  <c:v>2.2847</c:v>
                </c:pt>
                <c:pt idx="23">
                  <c:v>2.2847</c:v>
                </c:pt>
                <c:pt idx="24">
                  <c:v>2.2847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2.3066</c:v>
                </c:pt>
                <c:pt idx="1">
                  <c:v>2.3066</c:v>
                </c:pt>
                <c:pt idx="2">
                  <c:v>2.3066</c:v>
                </c:pt>
                <c:pt idx="3">
                  <c:v>2.3066</c:v>
                </c:pt>
                <c:pt idx="4">
                  <c:v>2.3066</c:v>
                </c:pt>
                <c:pt idx="5">
                  <c:v>2.3066</c:v>
                </c:pt>
                <c:pt idx="6">
                  <c:v>2.3066</c:v>
                </c:pt>
                <c:pt idx="7">
                  <c:v>2.3066</c:v>
                </c:pt>
                <c:pt idx="8">
                  <c:v>2.3066</c:v>
                </c:pt>
                <c:pt idx="9">
                  <c:v>2.3066</c:v>
                </c:pt>
                <c:pt idx="10">
                  <c:v>2.3066</c:v>
                </c:pt>
                <c:pt idx="11">
                  <c:v>2.3066</c:v>
                </c:pt>
                <c:pt idx="12">
                  <c:v>2.3066</c:v>
                </c:pt>
                <c:pt idx="13">
                  <c:v>2.3066</c:v>
                </c:pt>
                <c:pt idx="14">
                  <c:v>2.3066</c:v>
                </c:pt>
                <c:pt idx="15">
                  <c:v>2.3066</c:v>
                </c:pt>
                <c:pt idx="16">
                  <c:v>2.3066</c:v>
                </c:pt>
                <c:pt idx="17">
                  <c:v>2.3066</c:v>
                </c:pt>
                <c:pt idx="18">
                  <c:v>2.3066</c:v>
                </c:pt>
                <c:pt idx="19">
                  <c:v>2.3066</c:v>
                </c:pt>
                <c:pt idx="20">
                  <c:v>2.3066</c:v>
                </c:pt>
                <c:pt idx="21">
                  <c:v>2.3066</c:v>
                </c:pt>
                <c:pt idx="22">
                  <c:v>2.3066</c:v>
                </c:pt>
                <c:pt idx="23">
                  <c:v>2.3066</c:v>
                </c:pt>
                <c:pt idx="24">
                  <c:v>2.3066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2.3285</c:v>
                </c:pt>
                <c:pt idx="1">
                  <c:v>2.3285</c:v>
                </c:pt>
                <c:pt idx="2">
                  <c:v>2.3285</c:v>
                </c:pt>
                <c:pt idx="3">
                  <c:v>2.3285</c:v>
                </c:pt>
                <c:pt idx="4">
                  <c:v>2.3285</c:v>
                </c:pt>
                <c:pt idx="5">
                  <c:v>2.3285</c:v>
                </c:pt>
                <c:pt idx="6">
                  <c:v>2.3285</c:v>
                </c:pt>
                <c:pt idx="7">
                  <c:v>2.3285</c:v>
                </c:pt>
                <c:pt idx="8">
                  <c:v>2.3285</c:v>
                </c:pt>
                <c:pt idx="9">
                  <c:v>2.3285</c:v>
                </c:pt>
                <c:pt idx="10">
                  <c:v>2.3285</c:v>
                </c:pt>
                <c:pt idx="11">
                  <c:v>2.3285</c:v>
                </c:pt>
                <c:pt idx="12">
                  <c:v>2.3285</c:v>
                </c:pt>
                <c:pt idx="13">
                  <c:v>2.3285</c:v>
                </c:pt>
                <c:pt idx="14">
                  <c:v>2.3285</c:v>
                </c:pt>
                <c:pt idx="15">
                  <c:v>2.3285</c:v>
                </c:pt>
                <c:pt idx="16">
                  <c:v>2.3285</c:v>
                </c:pt>
                <c:pt idx="17">
                  <c:v>2.3285</c:v>
                </c:pt>
                <c:pt idx="18">
                  <c:v>2.3285</c:v>
                </c:pt>
                <c:pt idx="19">
                  <c:v>2.3285</c:v>
                </c:pt>
                <c:pt idx="20">
                  <c:v>2.3285</c:v>
                </c:pt>
                <c:pt idx="21">
                  <c:v>2.3285</c:v>
                </c:pt>
                <c:pt idx="22">
                  <c:v>2.3285</c:v>
                </c:pt>
                <c:pt idx="23">
                  <c:v>2.3285</c:v>
                </c:pt>
                <c:pt idx="24">
                  <c:v>2.3285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2.3504</c:v>
                </c:pt>
                <c:pt idx="1">
                  <c:v>2.3504</c:v>
                </c:pt>
                <c:pt idx="2">
                  <c:v>2.3504</c:v>
                </c:pt>
                <c:pt idx="3">
                  <c:v>2.3504</c:v>
                </c:pt>
                <c:pt idx="4">
                  <c:v>2.3504</c:v>
                </c:pt>
                <c:pt idx="5">
                  <c:v>2.3504</c:v>
                </c:pt>
                <c:pt idx="6">
                  <c:v>2.3504</c:v>
                </c:pt>
                <c:pt idx="7">
                  <c:v>2.3504</c:v>
                </c:pt>
                <c:pt idx="8">
                  <c:v>2.3504</c:v>
                </c:pt>
                <c:pt idx="9">
                  <c:v>2.3504</c:v>
                </c:pt>
                <c:pt idx="10">
                  <c:v>2.3504</c:v>
                </c:pt>
                <c:pt idx="11">
                  <c:v>2.3504</c:v>
                </c:pt>
                <c:pt idx="12">
                  <c:v>2.3504</c:v>
                </c:pt>
                <c:pt idx="13">
                  <c:v>2.3504</c:v>
                </c:pt>
                <c:pt idx="14">
                  <c:v>2.3504</c:v>
                </c:pt>
                <c:pt idx="15">
                  <c:v>2.3504</c:v>
                </c:pt>
                <c:pt idx="16">
                  <c:v>2.3504</c:v>
                </c:pt>
                <c:pt idx="17">
                  <c:v>2.3504</c:v>
                </c:pt>
                <c:pt idx="18">
                  <c:v>2.3504</c:v>
                </c:pt>
                <c:pt idx="19">
                  <c:v>2.3504</c:v>
                </c:pt>
                <c:pt idx="20">
                  <c:v>2.3504</c:v>
                </c:pt>
                <c:pt idx="21">
                  <c:v>2.3504</c:v>
                </c:pt>
                <c:pt idx="22">
                  <c:v>2.3504</c:v>
                </c:pt>
                <c:pt idx="23">
                  <c:v>2.3504</c:v>
                </c:pt>
                <c:pt idx="24">
                  <c:v>2.3504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2.3723000000000001</c:v>
                </c:pt>
                <c:pt idx="1">
                  <c:v>2.3723000000000001</c:v>
                </c:pt>
                <c:pt idx="2">
                  <c:v>2.3723000000000001</c:v>
                </c:pt>
                <c:pt idx="3">
                  <c:v>2.3723000000000001</c:v>
                </c:pt>
                <c:pt idx="4">
                  <c:v>2.3723000000000001</c:v>
                </c:pt>
                <c:pt idx="5">
                  <c:v>2.3723000000000001</c:v>
                </c:pt>
                <c:pt idx="6">
                  <c:v>2.3723000000000001</c:v>
                </c:pt>
                <c:pt idx="7">
                  <c:v>2.3723000000000001</c:v>
                </c:pt>
                <c:pt idx="8">
                  <c:v>2.3723000000000001</c:v>
                </c:pt>
                <c:pt idx="9">
                  <c:v>2.3723000000000001</c:v>
                </c:pt>
                <c:pt idx="10">
                  <c:v>2.3723000000000001</c:v>
                </c:pt>
                <c:pt idx="11">
                  <c:v>2.3723000000000001</c:v>
                </c:pt>
                <c:pt idx="12">
                  <c:v>2.3723000000000001</c:v>
                </c:pt>
                <c:pt idx="13">
                  <c:v>2.3723000000000001</c:v>
                </c:pt>
                <c:pt idx="14">
                  <c:v>2.3723000000000001</c:v>
                </c:pt>
                <c:pt idx="15">
                  <c:v>2.3723000000000001</c:v>
                </c:pt>
                <c:pt idx="16">
                  <c:v>2.3723000000000001</c:v>
                </c:pt>
                <c:pt idx="17">
                  <c:v>2.3723000000000001</c:v>
                </c:pt>
                <c:pt idx="18">
                  <c:v>2.3723000000000001</c:v>
                </c:pt>
                <c:pt idx="19">
                  <c:v>2.3723000000000001</c:v>
                </c:pt>
                <c:pt idx="20">
                  <c:v>2.3723000000000001</c:v>
                </c:pt>
                <c:pt idx="21">
                  <c:v>2.3723000000000001</c:v>
                </c:pt>
                <c:pt idx="22">
                  <c:v>2.3723000000000001</c:v>
                </c:pt>
                <c:pt idx="23">
                  <c:v>2.3723000000000001</c:v>
                </c:pt>
                <c:pt idx="24">
                  <c:v>2.3723000000000001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2.3216999999999999</c:v>
                </c:pt>
                <c:pt idx="1">
                  <c:v>2.2993999999999999</c:v>
                </c:pt>
                <c:pt idx="2">
                  <c:v>2.2985000000000002</c:v>
                </c:pt>
                <c:pt idx="3">
                  <c:v>2.3010999999999999</c:v>
                </c:pt>
                <c:pt idx="4">
                  <c:v>2.3399000000000001</c:v>
                </c:pt>
                <c:pt idx="5">
                  <c:v>2.2972000000000001</c:v>
                </c:pt>
                <c:pt idx="6">
                  <c:v>2.2999000000000001</c:v>
                </c:pt>
                <c:pt idx="7">
                  <c:v>2.3142999999999998</c:v>
                </c:pt>
                <c:pt idx="8">
                  <c:v>2.3039000000000001</c:v>
                </c:pt>
                <c:pt idx="9">
                  <c:v>2.3022</c:v>
                </c:pt>
                <c:pt idx="10">
                  <c:v>2.2820999999999998</c:v>
                </c:pt>
                <c:pt idx="11">
                  <c:v>2.3062999999999998</c:v>
                </c:pt>
                <c:pt idx="12">
                  <c:v>2.2968000000000002</c:v>
                </c:pt>
                <c:pt idx="13">
                  <c:v>2.3321000000000001</c:v>
                </c:pt>
                <c:pt idx="14">
                  <c:v>2.3209</c:v>
                </c:pt>
                <c:pt idx="15">
                  <c:v>2.306</c:v>
                </c:pt>
                <c:pt idx="16">
                  <c:v>2.3212000000000002</c:v>
                </c:pt>
                <c:pt idx="17">
                  <c:v>2.2991000000000001</c:v>
                </c:pt>
                <c:pt idx="18">
                  <c:v>2.3296000000000001</c:v>
                </c:pt>
                <c:pt idx="19">
                  <c:v>2.3064</c:v>
                </c:pt>
                <c:pt idx="20">
                  <c:v>2.3193000000000001</c:v>
                </c:pt>
                <c:pt idx="21">
                  <c:v>2.2783000000000002</c:v>
                </c:pt>
                <c:pt idx="22">
                  <c:v>2.3142</c:v>
                </c:pt>
                <c:pt idx="23">
                  <c:v>2.2694999999999999</c:v>
                </c:pt>
                <c:pt idx="24">
                  <c:v>2.2618999999999998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4.2718999999999996</c:v>
                </c:pt>
                <c:pt idx="1">
                  <c:v>4.2718999999999996</c:v>
                </c:pt>
                <c:pt idx="2">
                  <c:v>4.2718999999999996</c:v>
                </c:pt>
                <c:pt idx="3">
                  <c:v>4.2718999999999996</c:v>
                </c:pt>
                <c:pt idx="4">
                  <c:v>4.2718999999999996</c:v>
                </c:pt>
                <c:pt idx="5">
                  <c:v>4.2718999999999996</c:v>
                </c:pt>
                <c:pt idx="6">
                  <c:v>4.2718999999999996</c:v>
                </c:pt>
                <c:pt idx="7">
                  <c:v>4.2718999999999996</c:v>
                </c:pt>
                <c:pt idx="8">
                  <c:v>4.2718999999999996</c:v>
                </c:pt>
                <c:pt idx="9">
                  <c:v>4.2718999999999996</c:v>
                </c:pt>
                <c:pt idx="10">
                  <c:v>4.2718999999999996</c:v>
                </c:pt>
                <c:pt idx="11">
                  <c:v>4.2718999999999996</c:v>
                </c:pt>
                <c:pt idx="12">
                  <c:v>4.2718999999999996</c:v>
                </c:pt>
                <c:pt idx="13">
                  <c:v>4.2718999999999996</c:v>
                </c:pt>
                <c:pt idx="14">
                  <c:v>4.2718999999999996</c:v>
                </c:pt>
                <c:pt idx="15">
                  <c:v>4.2718999999999996</c:v>
                </c:pt>
                <c:pt idx="16">
                  <c:v>4.2718999999999996</c:v>
                </c:pt>
                <c:pt idx="17">
                  <c:v>4.2718999999999996</c:v>
                </c:pt>
                <c:pt idx="18">
                  <c:v>4.2718999999999996</c:v>
                </c:pt>
                <c:pt idx="19">
                  <c:v>4.2718999999999996</c:v>
                </c:pt>
                <c:pt idx="20">
                  <c:v>4.2718999999999996</c:v>
                </c:pt>
                <c:pt idx="21">
                  <c:v>4.2718999999999996</c:v>
                </c:pt>
                <c:pt idx="22">
                  <c:v>4.2718999999999996</c:v>
                </c:pt>
                <c:pt idx="23">
                  <c:v>4.2718999999999996</c:v>
                </c:pt>
                <c:pt idx="24">
                  <c:v>4.2718999999999996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4.3068999999999997</c:v>
                </c:pt>
                <c:pt idx="1">
                  <c:v>4.3068999999999997</c:v>
                </c:pt>
                <c:pt idx="2">
                  <c:v>4.3068999999999997</c:v>
                </c:pt>
                <c:pt idx="3">
                  <c:v>4.3068999999999997</c:v>
                </c:pt>
                <c:pt idx="4">
                  <c:v>4.3068999999999997</c:v>
                </c:pt>
                <c:pt idx="5">
                  <c:v>4.3068999999999997</c:v>
                </c:pt>
                <c:pt idx="6">
                  <c:v>4.3068999999999997</c:v>
                </c:pt>
                <c:pt idx="7">
                  <c:v>4.3068999999999997</c:v>
                </c:pt>
                <c:pt idx="8">
                  <c:v>4.3068999999999997</c:v>
                </c:pt>
                <c:pt idx="9">
                  <c:v>4.3068999999999997</c:v>
                </c:pt>
                <c:pt idx="10">
                  <c:v>4.3068999999999997</c:v>
                </c:pt>
                <c:pt idx="11">
                  <c:v>4.3068999999999997</c:v>
                </c:pt>
                <c:pt idx="12">
                  <c:v>4.3068999999999997</c:v>
                </c:pt>
                <c:pt idx="13">
                  <c:v>4.3068999999999997</c:v>
                </c:pt>
                <c:pt idx="14">
                  <c:v>4.3068999999999997</c:v>
                </c:pt>
                <c:pt idx="15">
                  <c:v>4.3068999999999997</c:v>
                </c:pt>
                <c:pt idx="16">
                  <c:v>4.3068999999999997</c:v>
                </c:pt>
                <c:pt idx="17">
                  <c:v>4.3068999999999997</c:v>
                </c:pt>
                <c:pt idx="18">
                  <c:v>4.3068999999999997</c:v>
                </c:pt>
                <c:pt idx="19">
                  <c:v>4.3068999999999997</c:v>
                </c:pt>
                <c:pt idx="20">
                  <c:v>4.3068999999999997</c:v>
                </c:pt>
                <c:pt idx="21">
                  <c:v>4.3068999999999997</c:v>
                </c:pt>
                <c:pt idx="22">
                  <c:v>4.3068999999999997</c:v>
                </c:pt>
                <c:pt idx="23">
                  <c:v>4.3068999999999997</c:v>
                </c:pt>
                <c:pt idx="24">
                  <c:v>4.3068999999999997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4.3418999999999999</c:v>
                </c:pt>
                <c:pt idx="1">
                  <c:v>4.3418999999999999</c:v>
                </c:pt>
                <c:pt idx="2">
                  <c:v>4.3418999999999999</c:v>
                </c:pt>
                <c:pt idx="3">
                  <c:v>4.3418999999999999</c:v>
                </c:pt>
                <c:pt idx="4">
                  <c:v>4.3418999999999999</c:v>
                </c:pt>
                <c:pt idx="5">
                  <c:v>4.3418999999999999</c:v>
                </c:pt>
                <c:pt idx="6">
                  <c:v>4.3418999999999999</c:v>
                </c:pt>
                <c:pt idx="7">
                  <c:v>4.3418999999999999</c:v>
                </c:pt>
                <c:pt idx="8">
                  <c:v>4.3418999999999999</c:v>
                </c:pt>
                <c:pt idx="9">
                  <c:v>4.3418999999999999</c:v>
                </c:pt>
                <c:pt idx="10">
                  <c:v>4.3418999999999999</c:v>
                </c:pt>
                <c:pt idx="11">
                  <c:v>4.3418999999999999</c:v>
                </c:pt>
                <c:pt idx="12">
                  <c:v>4.3418999999999999</c:v>
                </c:pt>
                <c:pt idx="13">
                  <c:v>4.3418999999999999</c:v>
                </c:pt>
                <c:pt idx="14">
                  <c:v>4.3418999999999999</c:v>
                </c:pt>
                <c:pt idx="15">
                  <c:v>4.3418999999999999</c:v>
                </c:pt>
                <c:pt idx="16">
                  <c:v>4.3418999999999999</c:v>
                </c:pt>
                <c:pt idx="17">
                  <c:v>4.3418999999999999</c:v>
                </c:pt>
                <c:pt idx="18">
                  <c:v>4.3418999999999999</c:v>
                </c:pt>
                <c:pt idx="19">
                  <c:v>4.3418999999999999</c:v>
                </c:pt>
                <c:pt idx="20">
                  <c:v>4.3418999999999999</c:v>
                </c:pt>
                <c:pt idx="21">
                  <c:v>4.3418999999999999</c:v>
                </c:pt>
                <c:pt idx="22">
                  <c:v>4.3418999999999999</c:v>
                </c:pt>
                <c:pt idx="23">
                  <c:v>4.3418999999999999</c:v>
                </c:pt>
                <c:pt idx="24">
                  <c:v>4.3418999999999999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4.3769</c:v>
                </c:pt>
                <c:pt idx="1">
                  <c:v>4.3769</c:v>
                </c:pt>
                <c:pt idx="2">
                  <c:v>4.3769</c:v>
                </c:pt>
                <c:pt idx="3">
                  <c:v>4.3769</c:v>
                </c:pt>
                <c:pt idx="4">
                  <c:v>4.3769</c:v>
                </c:pt>
                <c:pt idx="5">
                  <c:v>4.3769</c:v>
                </c:pt>
                <c:pt idx="6">
                  <c:v>4.3769</c:v>
                </c:pt>
                <c:pt idx="7">
                  <c:v>4.3769</c:v>
                </c:pt>
                <c:pt idx="8">
                  <c:v>4.3769</c:v>
                </c:pt>
                <c:pt idx="9">
                  <c:v>4.3769</c:v>
                </c:pt>
                <c:pt idx="10">
                  <c:v>4.3769</c:v>
                </c:pt>
                <c:pt idx="11">
                  <c:v>4.3769</c:v>
                </c:pt>
                <c:pt idx="12">
                  <c:v>4.3769</c:v>
                </c:pt>
                <c:pt idx="13">
                  <c:v>4.3769</c:v>
                </c:pt>
                <c:pt idx="14">
                  <c:v>4.3769</c:v>
                </c:pt>
                <c:pt idx="15">
                  <c:v>4.3769</c:v>
                </c:pt>
                <c:pt idx="16">
                  <c:v>4.3769</c:v>
                </c:pt>
                <c:pt idx="17">
                  <c:v>4.3769</c:v>
                </c:pt>
                <c:pt idx="18">
                  <c:v>4.3769</c:v>
                </c:pt>
                <c:pt idx="19">
                  <c:v>4.3769</c:v>
                </c:pt>
                <c:pt idx="20">
                  <c:v>4.3769</c:v>
                </c:pt>
                <c:pt idx="21">
                  <c:v>4.3769</c:v>
                </c:pt>
                <c:pt idx="22">
                  <c:v>4.3769</c:v>
                </c:pt>
                <c:pt idx="23">
                  <c:v>4.3769</c:v>
                </c:pt>
                <c:pt idx="24">
                  <c:v>4.3769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4.4119000000000002</c:v>
                </c:pt>
                <c:pt idx="1">
                  <c:v>4.4119000000000002</c:v>
                </c:pt>
                <c:pt idx="2">
                  <c:v>4.4119000000000002</c:v>
                </c:pt>
                <c:pt idx="3">
                  <c:v>4.4119000000000002</c:v>
                </c:pt>
                <c:pt idx="4">
                  <c:v>4.4119000000000002</c:v>
                </c:pt>
                <c:pt idx="5">
                  <c:v>4.4119000000000002</c:v>
                </c:pt>
                <c:pt idx="6">
                  <c:v>4.4119000000000002</c:v>
                </c:pt>
                <c:pt idx="7">
                  <c:v>4.4119000000000002</c:v>
                </c:pt>
                <c:pt idx="8">
                  <c:v>4.4119000000000002</c:v>
                </c:pt>
                <c:pt idx="9">
                  <c:v>4.4119000000000002</c:v>
                </c:pt>
                <c:pt idx="10">
                  <c:v>4.4119000000000002</c:v>
                </c:pt>
                <c:pt idx="11">
                  <c:v>4.4119000000000002</c:v>
                </c:pt>
                <c:pt idx="12">
                  <c:v>4.4119000000000002</c:v>
                </c:pt>
                <c:pt idx="13">
                  <c:v>4.4119000000000002</c:v>
                </c:pt>
                <c:pt idx="14">
                  <c:v>4.4119000000000002</c:v>
                </c:pt>
                <c:pt idx="15">
                  <c:v>4.4119000000000002</c:v>
                </c:pt>
                <c:pt idx="16">
                  <c:v>4.4119000000000002</c:v>
                </c:pt>
                <c:pt idx="17">
                  <c:v>4.4119000000000002</c:v>
                </c:pt>
                <c:pt idx="18">
                  <c:v>4.4119000000000002</c:v>
                </c:pt>
                <c:pt idx="19">
                  <c:v>4.4119000000000002</c:v>
                </c:pt>
                <c:pt idx="20">
                  <c:v>4.4119000000000002</c:v>
                </c:pt>
                <c:pt idx="21">
                  <c:v>4.4119000000000002</c:v>
                </c:pt>
                <c:pt idx="22">
                  <c:v>4.4119000000000002</c:v>
                </c:pt>
                <c:pt idx="23">
                  <c:v>4.4119000000000002</c:v>
                </c:pt>
                <c:pt idx="24">
                  <c:v>4.4119000000000002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4.4469000000000003</c:v>
                </c:pt>
                <c:pt idx="1">
                  <c:v>4.4469000000000003</c:v>
                </c:pt>
                <c:pt idx="2">
                  <c:v>4.4469000000000003</c:v>
                </c:pt>
                <c:pt idx="3">
                  <c:v>4.4469000000000003</c:v>
                </c:pt>
                <c:pt idx="4">
                  <c:v>4.4469000000000003</c:v>
                </c:pt>
                <c:pt idx="5">
                  <c:v>4.4469000000000003</c:v>
                </c:pt>
                <c:pt idx="6">
                  <c:v>4.4469000000000003</c:v>
                </c:pt>
                <c:pt idx="7">
                  <c:v>4.4469000000000003</c:v>
                </c:pt>
                <c:pt idx="8">
                  <c:v>4.4469000000000003</c:v>
                </c:pt>
                <c:pt idx="9">
                  <c:v>4.4469000000000003</c:v>
                </c:pt>
                <c:pt idx="10">
                  <c:v>4.4469000000000003</c:v>
                </c:pt>
                <c:pt idx="11">
                  <c:v>4.4469000000000003</c:v>
                </c:pt>
                <c:pt idx="12">
                  <c:v>4.4469000000000003</c:v>
                </c:pt>
                <c:pt idx="13">
                  <c:v>4.4469000000000003</c:v>
                </c:pt>
                <c:pt idx="14">
                  <c:v>4.4469000000000003</c:v>
                </c:pt>
                <c:pt idx="15">
                  <c:v>4.4469000000000003</c:v>
                </c:pt>
                <c:pt idx="16">
                  <c:v>4.4469000000000003</c:v>
                </c:pt>
                <c:pt idx="17">
                  <c:v>4.4469000000000003</c:v>
                </c:pt>
                <c:pt idx="18">
                  <c:v>4.4469000000000003</c:v>
                </c:pt>
                <c:pt idx="19">
                  <c:v>4.4469000000000003</c:v>
                </c:pt>
                <c:pt idx="20">
                  <c:v>4.4469000000000003</c:v>
                </c:pt>
                <c:pt idx="21">
                  <c:v>4.4469000000000003</c:v>
                </c:pt>
                <c:pt idx="22">
                  <c:v>4.4469000000000003</c:v>
                </c:pt>
                <c:pt idx="23">
                  <c:v>4.4469000000000003</c:v>
                </c:pt>
                <c:pt idx="24">
                  <c:v>4.4469000000000003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4.4819000000000004</c:v>
                </c:pt>
                <c:pt idx="1">
                  <c:v>4.4819000000000004</c:v>
                </c:pt>
                <c:pt idx="2">
                  <c:v>4.4819000000000004</c:v>
                </c:pt>
                <c:pt idx="3">
                  <c:v>4.4819000000000004</c:v>
                </c:pt>
                <c:pt idx="4">
                  <c:v>4.4819000000000004</c:v>
                </c:pt>
                <c:pt idx="5">
                  <c:v>4.4819000000000004</c:v>
                </c:pt>
                <c:pt idx="6">
                  <c:v>4.4819000000000004</c:v>
                </c:pt>
                <c:pt idx="7">
                  <c:v>4.4819000000000004</c:v>
                </c:pt>
                <c:pt idx="8">
                  <c:v>4.4819000000000004</c:v>
                </c:pt>
                <c:pt idx="9">
                  <c:v>4.4819000000000004</c:v>
                </c:pt>
                <c:pt idx="10">
                  <c:v>4.4819000000000004</c:v>
                </c:pt>
                <c:pt idx="11">
                  <c:v>4.4819000000000004</c:v>
                </c:pt>
                <c:pt idx="12">
                  <c:v>4.4819000000000004</c:v>
                </c:pt>
                <c:pt idx="13">
                  <c:v>4.4819000000000004</c:v>
                </c:pt>
                <c:pt idx="14">
                  <c:v>4.4819000000000004</c:v>
                </c:pt>
                <c:pt idx="15">
                  <c:v>4.4819000000000004</c:v>
                </c:pt>
                <c:pt idx="16">
                  <c:v>4.4819000000000004</c:v>
                </c:pt>
                <c:pt idx="17">
                  <c:v>4.4819000000000004</c:v>
                </c:pt>
                <c:pt idx="18">
                  <c:v>4.4819000000000004</c:v>
                </c:pt>
                <c:pt idx="19">
                  <c:v>4.4819000000000004</c:v>
                </c:pt>
                <c:pt idx="20">
                  <c:v>4.4819000000000004</c:v>
                </c:pt>
                <c:pt idx="21">
                  <c:v>4.4819000000000004</c:v>
                </c:pt>
                <c:pt idx="22">
                  <c:v>4.4819000000000004</c:v>
                </c:pt>
                <c:pt idx="23">
                  <c:v>4.4819000000000004</c:v>
                </c:pt>
                <c:pt idx="24">
                  <c:v>4.4819000000000004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4.3662999999999998</c:v>
                </c:pt>
                <c:pt idx="1">
                  <c:v>4.3453999999999997</c:v>
                </c:pt>
                <c:pt idx="2">
                  <c:v>4.3826000000000001</c:v>
                </c:pt>
                <c:pt idx="3">
                  <c:v>4.4554</c:v>
                </c:pt>
                <c:pt idx="4">
                  <c:v>4.3478000000000003</c:v>
                </c:pt>
                <c:pt idx="5">
                  <c:v>4.3551000000000002</c:v>
                </c:pt>
                <c:pt idx="6">
                  <c:v>4.3841000000000001</c:v>
                </c:pt>
                <c:pt idx="7">
                  <c:v>4.3940999999999999</c:v>
                </c:pt>
                <c:pt idx="8">
                  <c:v>4.3707000000000003</c:v>
                </c:pt>
                <c:pt idx="9">
                  <c:v>4.3696999999999999</c:v>
                </c:pt>
                <c:pt idx="10">
                  <c:v>4.4015000000000004</c:v>
                </c:pt>
                <c:pt idx="11">
                  <c:v>4.3951000000000002</c:v>
                </c:pt>
                <c:pt idx="12">
                  <c:v>4.3407999999999998</c:v>
                </c:pt>
                <c:pt idx="13">
                  <c:v>4.3741000000000003</c:v>
                </c:pt>
                <c:pt idx="14">
                  <c:v>4.3780999999999999</c:v>
                </c:pt>
                <c:pt idx="15">
                  <c:v>4.34</c:v>
                </c:pt>
                <c:pt idx="16">
                  <c:v>4.3860000000000001</c:v>
                </c:pt>
                <c:pt idx="17">
                  <c:v>4.3468999999999998</c:v>
                </c:pt>
                <c:pt idx="18">
                  <c:v>4.4108999999999998</c:v>
                </c:pt>
                <c:pt idx="19">
                  <c:v>4.3836000000000004</c:v>
                </c:pt>
                <c:pt idx="20">
                  <c:v>4.38</c:v>
                </c:pt>
                <c:pt idx="21">
                  <c:v>4.3562000000000003</c:v>
                </c:pt>
                <c:pt idx="22">
                  <c:v>4.3727999999999998</c:v>
                </c:pt>
                <c:pt idx="23">
                  <c:v>4.3071000000000002</c:v>
                </c:pt>
                <c:pt idx="24">
                  <c:v>4.3372999999999999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5.0192999999999994</c:v>
                </c:pt>
                <c:pt idx="1">
                  <c:v>5.0192999999999994</c:v>
                </c:pt>
                <c:pt idx="2">
                  <c:v>5.0192999999999994</c:v>
                </c:pt>
                <c:pt idx="3">
                  <c:v>5.0192999999999994</c:v>
                </c:pt>
                <c:pt idx="4">
                  <c:v>5.0192999999999994</c:v>
                </c:pt>
                <c:pt idx="5">
                  <c:v>5.0192999999999994</c:v>
                </c:pt>
                <c:pt idx="6">
                  <c:v>5.0192999999999994</c:v>
                </c:pt>
                <c:pt idx="7">
                  <c:v>5.0192999999999994</c:v>
                </c:pt>
                <c:pt idx="8">
                  <c:v>5.0192999999999994</c:v>
                </c:pt>
                <c:pt idx="9">
                  <c:v>5.0192999999999994</c:v>
                </c:pt>
                <c:pt idx="10">
                  <c:v>5.0192999999999994</c:v>
                </c:pt>
                <c:pt idx="11">
                  <c:v>5.0192999999999994</c:v>
                </c:pt>
                <c:pt idx="12">
                  <c:v>5.0192999999999994</c:v>
                </c:pt>
                <c:pt idx="13">
                  <c:v>5.0192999999999994</c:v>
                </c:pt>
                <c:pt idx="14">
                  <c:v>5.0192999999999994</c:v>
                </c:pt>
                <c:pt idx="15">
                  <c:v>5.0192999999999994</c:v>
                </c:pt>
                <c:pt idx="16">
                  <c:v>5.0192999999999994</c:v>
                </c:pt>
                <c:pt idx="17">
                  <c:v>5.0192999999999994</c:v>
                </c:pt>
                <c:pt idx="18">
                  <c:v>5.0192999999999994</c:v>
                </c:pt>
                <c:pt idx="19">
                  <c:v>5.0192999999999994</c:v>
                </c:pt>
                <c:pt idx="20">
                  <c:v>5.0192999999999994</c:v>
                </c:pt>
                <c:pt idx="21">
                  <c:v>5.0192999999999994</c:v>
                </c:pt>
                <c:pt idx="22">
                  <c:v>5.0192999999999994</c:v>
                </c:pt>
                <c:pt idx="23">
                  <c:v>5.0192999999999994</c:v>
                </c:pt>
                <c:pt idx="24">
                  <c:v>5.0192999999999994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5.0537999999999998</c:v>
                </c:pt>
                <c:pt idx="1">
                  <c:v>5.0537999999999998</c:v>
                </c:pt>
                <c:pt idx="2">
                  <c:v>5.0537999999999998</c:v>
                </c:pt>
                <c:pt idx="3">
                  <c:v>5.0537999999999998</c:v>
                </c:pt>
                <c:pt idx="4">
                  <c:v>5.0537999999999998</c:v>
                </c:pt>
                <c:pt idx="5">
                  <c:v>5.0537999999999998</c:v>
                </c:pt>
                <c:pt idx="6">
                  <c:v>5.0537999999999998</c:v>
                </c:pt>
                <c:pt idx="7">
                  <c:v>5.0537999999999998</c:v>
                </c:pt>
                <c:pt idx="8">
                  <c:v>5.0537999999999998</c:v>
                </c:pt>
                <c:pt idx="9">
                  <c:v>5.0537999999999998</c:v>
                </c:pt>
                <c:pt idx="10">
                  <c:v>5.0537999999999998</c:v>
                </c:pt>
                <c:pt idx="11">
                  <c:v>5.0537999999999998</c:v>
                </c:pt>
                <c:pt idx="12">
                  <c:v>5.0537999999999998</c:v>
                </c:pt>
                <c:pt idx="13">
                  <c:v>5.0537999999999998</c:v>
                </c:pt>
                <c:pt idx="14">
                  <c:v>5.0537999999999998</c:v>
                </c:pt>
                <c:pt idx="15">
                  <c:v>5.0537999999999998</c:v>
                </c:pt>
                <c:pt idx="16">
                  <c:v>5.0537999999999998</c:v>
                </c:pt>
                <c:pt idx="17">
                  <c:v>5.0537999999999998</c:v>
                </c:pt>
                <c:pt idx="18">
                  <c:v>5.0537999999999998</c:v>
                </c:pt>
                <c:pt idx="19">
                  <c:v>5.0537999999999998</c:v>
                </c:pt>
                <c:pt idx="20">
                  <c:v>5.0537999999999998</c:v>
                </c:pt>
                <c:pt idx="21">
                  <c:v>5.0537999999999998</c:v>
                </c:pt>
                <c:pt idx="22">
                  <c:v>5.0537999999999998</c:v>
                </c:pt>
                <c:pt idx="23">
                  <c:v>5.0537999999999998</c:v>
                </c:pt>
                <c:pt idx="24">
                  <c:v>5.0537999999999998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5.0882999999999994</c:v>
                </c:pt>
                <c:pt idx="1">
                  <c:v>5.0882999999999994</c:v>
                </c:pt>
                <c:pt idx="2">
                  <c:v>5.0882999999999994</c:v>
                </c:pt>
                <c:pt idx="3">
                  <c:v>5.0882999999999994</c:v>
                </c:pt>
                <c:pt idx="4">
                  <c:v>5.0882999999999994</c:v>
                </c:pt>
                <c:pt idx="5">
                  <c:v>5.0882999999999994</c:v>
                </c:pt>
                <c:pt idx="6">
                  <c:v>5.0882999999999994</c:v>
                </c:pt>
                <c:pt idx="7">
                  <c:v>5.0882999999999994</c:v>
                </c:pt>
                <c:pt idx="8">
                  <c:v>5.0882999999999994</c:v>
                </c:pt>
                <c:pt idx="9">
                  <c:v>5.0882999999999994</c:v>
                </c:pt>
                <c:pt idx="10">
                  <c:v>5.0882999999999994</c:v>
                </c:pt>
                <c:pt idx="11">
                  <c:v>5.0882999999999994</c:v>
                </c:pt>
                <c:pt idx="12">
                  <c:v>5.0882999999999994</c:v>
                </c:pt>
                <c:pt idx="13">
                  <c:v>5.0882999999999994</c:v>
                </c:pt>
                <c:pt idx="14">
                  <c:v>5.0882999999999994</c:v>
                </c:pt>
                <c:pt idx="15">
                  <c:v>5.0882999999999994</c:v>
                </c:pt>
                <c:pt idx="16">
                  <c:v>5.0882999999999994</c:v>
                </c:pt>
                <c:pt idx="17">
                  <c:v>5.0882999999999994</c:v>
                </c:pt>
                <c:pt idx="18">
                  <c:v>5.0882999999999994</c:v>
                </c:pt>
                <c:pt idx="19">
                  <c:v>5.0882999999999994</c:v>
                </c:pt>
                <c:pt idx="20">
                  <c:v>5.0882999999999994</c:v>
                </c:pt>
                <c:pt idx="21">
                  <c:v>5.0882999999999994</c:v>
                </c:pt>
                <c:pt idx="22">
                  <c:v>5.0882999999999994</c:v>
                </c:pt>
                <c:pt idx="23">
                  <c:v>5.0882999999999994</c:v>
                </c:pt>
                <c:pt idx="24">
                  <c:v>5.0882999999999994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5.1227999999999998</c:v>
                </c:pt>
                <c:pt idx="1">
                  <c:v>5.1227999999999998</c:v>
                </c:pt>
                <c:pt idx="2">
                  <c:v>5.1227999999999998</c:v>
                </c:pt>
                <c:pt idx="3">
                  <c:v>5.1227999999999998</c:v>
                </c:pt>
                <c:pt idx="4">
                  <c:v>5.1227999999999998</c:v>
                </c:pt>
                <c:pt idx="5">
                  <c:v>5.1227999999999998</c:v>
                </c:pt>
                <c:pt idx="6">
                  <c:v>5.1227999999999998</c:v>
                </c:pt>
                <c:pt idx="7">
                  <c:v>5.1227999999999998</c:v>
                </c:pt>
                <c:pt idx="8">
                  <c:v>5.1227999999999998</c:v>
                </c:pt>
                <c:pt idx="9">
                  <c:v>5.1227999999999998</c:v>
                </c:pt>
                <c:pt idx="10">
                  <c:v>5.1227999999999998</c:v>
                </c:pt>
                <c:pt idx="11">
                  <c:v>5.1227999999999998</c:v>
                </c:pt>
                <c:pt idx="12">
                  <c:v>5.1227999999999998</c:v>
                </c:pt>
                <c:pt idx="13">
                  <c:v>5.1227999999999998</c:v>
                </c:pt>
                <c:pt idx="14">
                  <c:v>5.1227999999999998</c:v>
                </c:pt>
                <c:pt idx="15">
                  <c:v>5.1227999999999998</c:v>
                </c:pt>
                <c:pt idx="16">
                  <c:v>5.1227999999999998</c:v>
                </c:pt>
                <c:pt idx="17">
                  <c:v>5.1227999999999998</c:v>
                </c:pt>
                <c:pt idx="18">
                  <c:v>5.1227999999999998</c:v>
                </c:pt>
                <c:pt idx="19">
                  <c:v>5.1227999999999998</c:v>
                </c:pt>
                <c:pt idx="20">
                  <c:v>5.1227999999999998</c:v>
                </c:pt>
                <c:pt idx="21">
                  <c:v>5.1227999999999998</c:v>
                </c:pt>
                <c:pt idx="22">
                  <c:v>5.1227999999999998</c:v>
                </c:pt>
                <c:pt idx="23">
                  <c:v>5.1227999999999998</c:v>
                </c:pt>
                <c:pt idx="24">
                  <c:v>5.1227999999999998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5.1573000000000002</c:v>
                </c:pt>
                <c:pt idx="1">
                  <c:v>5.1573000000000002</c:v>
                </c:pt>
                <c:pt idx="2">
                  <c:v>5.1573000000000002</c:v>
                </c:pt>
                <c:pt idx="3">
                  <c:v>5.1573000000000002</c:v>
                </c:pt>
                <c:pt idx="4">
                  <c:v>5.1573000000000002</c:v>
                </c:pt>
                <c:pt idx="5">
                  <c:v>5.1573000000000002</c:v>
                </c:pt>
                <c:pt idx="6">
                  <c:v>5.1573000000000002</c:v>
                </c:pt>
                <c:pt idx="7">
                  <c:v>5.1573000000000002</c:v>
                </c:pt>
                <c:pt idx="8">
                  <c:v>5.1573000000000002</c:v>
                </c:pt>
                <c:pt idx="9">
                  <c:v>5.1573000000000002</c:v>
                </c:pt>
                <c:pt idx="10">
                  <c:v>5.1573000000000002</c:v>
                </c:pt>
                <c:pt idx="11">
                  <c:v>5.1573000000000002</c:v>
                </c:pt>
                <c:pt idx="12">
                  <c:v>5.1573000000000002</c:v>
                </c:pt>
                <c:pt idx="13">
                  <c:v>5.1573000000000002</c:v>
                </c:pt>
                <c:pt idx="14">
                  <c:v>5.1573000000000002</c:v>
                </c:pt>
                <c:pt idx="15">
                  <c:v>5.1573000000000002</c:v>
                </c:pt>
                <c:pt idx="16">
                  <c:v>5.1573000000000002</c:v>
                </c:pt>
                <c:pt idx="17">
                  <c:v>5.1573000000000002</c:v>
                </c:pt>
                <c:pt idx="18">
                  <c:v>5.1573000000000002</c:v>
                </c:pt>
                <c:pt idx="19">
                  <c:v>5.1573000000000002</c:v>
                </c:pt>
                <c:pt idx="20">
                  <c:v>5.1573000000000002</c:v>
                </c:pt>
                <c:pt idx="21">
                  <c:v>5.1573000000000002</c:v>
                </c:pt>
                <c:pt idx="22">
                  <c:v>5.1573000000000002</c:v>
                </c:pt>
                <c:pt idx="23">
                  <c:v>5.1573000000000002</c:v>
                </c:pt>
                <c:pt idx="24">
                  <c:v>5.1573000000000002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5.1917999999999997</c:v>
                </c:pt>
                <c:pt idx="1">
                  <c:v>5.1917999999999997</c:v>
                </c:pt>
                <c:pt idx="2">
                  <c:v>5.1917999999999997</c:v>
                </c:pt>
                <c:pt idx="3">
                  <c:v>5.1917999999999997</c:v>
                </c:pt>
                <c:pt idx="4">
                  <c:v>5.1917999999999997</c:v>
                </c:pt>
                <c:pt idx="5">
                  <c:v>5.1917999999999997</c:v>
                </c:pt>
                <c:pt idx="6">
                  <c:v>5.1917999999999997</c:v>
                </c:pt>
                <c:pt idx="7">
                  <c:v>5.1917999999999997</c:v>
                </c:pt>
                <c:pt idx="8">
                  <c:v>5.1917999999999997</c:v>
                </c:pt>
                <c:pt idx="9">
                  <c:v>5.1917999999999997</c:v>
                </c:pt>
                <c:pt idx="10">
                  <c:v>5.1917999999999997</c:v>
                </c:pt>
                <c:pt idx="11">
                  <c:v>5.1917999999999997</c:v>
                </c:pt>
                <c:pt idx="12">
                  <c:v>5.1917999999999997</c:v>
                </c:pt>
                <c:pt idx="13">
                  <c:v>5.1917999999999997</c:v>
                </c:pt>
                <c:pt idx="14">
                  <c:v>5.1917999999999997</c:v>
                </c:pt>
                <c:pt idx="15">
                  <c:v>5.1917999999999997</c:v>
                </c:pt>
                <c:pt idx="16">
                  <c:v>5.1917999999999997</c:v>
                </c:pt>
                <c:pt idx="17">
                  <c:v>5.1917999999999997</c:v>
                </c:pt>
                <c:pt idx="18">
                  <c:v>5.1917999999999997</c:v>
                </c:pt>
                <c:pt idx="19">
                  <c:v>5.1917999999999997</c:v>
                </c:pt>
                <c:pt idx="20">
                  <c:v>5.1917999999999997</c:v>
                </c:pt>
                <c:pt idx="21">
                  <c:v>5.1917999999999997</c:v>
                </c:pt>
                <c:pt idx="22">
                  <c:v>5.1917999999999997</c:v>
                </c:pt>
                <c:pt idx="23">
                  <c:v>5.1917999999999997</c:v>
                </c:pt>
                <c:pt idx="24">
                  <c:v>5.1917999999999997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5.2263000000000002</c:v>
                </c:pt>
                <c:pt idx="1">
                  <c:v>5.2263000000000002</c:v>
                </c:pt>
                <c:pt idx="2">
                  <c:v>5.2263000000000002</c:v>
                </c:pt>
                <c:pt idx="3">
                  <c:v>5.2263000000000002</c:v>
                </c:pt>
                <c:pt idx="4">
                  <c:v>5.2263000000000002</c:v>
                </c:pt>
                <c:pt idx="5">
                  <c:v>5.2263000000000002</c:v>
                </c:pt>
                <c:pt idx="6">
                  <c:v>5.2263000000000002</c:v>
                </c:pt>
                <c:pt idx="7">
                  <c:v>5.2263000000000002</c:v>
                </c:pt>
                <c:pt idx="8">
                  <c:v>5.2263000000000002</c:v>
                </c:pt>
                <c:pt idx="9">
                  <c:v>5.2263000000000002</c:v>
                </c:pt>
                <c:pt idx="10">
                  <c:v>5.2263000000000002</c:v>
                </c:pt>
                <c:pt idx="11">
                  <c:v>5.2263000000000002</c:v>
                </c:pt>
                <c:pt idx="12">
                  <c:v>5.2263000000000002</c:v>
                </c:pt>
                <c:pt idx="13">
                  <c:v>5.2263000000000002</c:v>
                </c:pt>
                <c:pt idx="14">
                  <c:v>5.2263000000000002</c:v>
                </c:pt>
                <c:pt idx="15">
                  <c:v>5.2263000000000002</c:v>
                </c:pt>
                <c:pt idx="16">
                  <c:v>5.2263000000000002</c:v>
                </c:pt>
                <c:pt idx="17">
                  <c:v>5.2263000000000002</c:v>
                </c:pt>
                <c:pt idx="18">
                  <c:v>5.2263000000000002</c:v>
                </c:pt>
                <c:pt idx="19">
                  <c:v>5.2263000000000002</c:v>
                </c:pt>
                <c:pt idx="20">
                  <c:v>5.2263000000000002</c:v>
                </c:pt>
                <c:pt idx="21">
                  <c:v>5.2263000000000002</c:v>
                </c:pt>
                <c:pt idx="22">
                  <c:v>5.2263000000000002</c:v>
                </c:pt>
                <c:pt idx="23">
                  <c:v>5.2263000000000002</c:v>
                </c:pt>
                <c:pt idx="24">
                  <c:v>5.2263000000000002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5.1353</c:v>
                </c:pt>
                <c:pt idx="1">
                  <c:v>5.0492999999999997</c:v>
                </c:pt>
                <c:pt idx="2">
                  <c:v>5.1520000000000001</c:v>
                </c:pt>
                <c:pt idx="3">
                  <c:v>5.0625</c:v>
                </c:pt>
                <c:pt idx="4">
                  <c:v>5.1489000000000003</c:v>
                </c:pt>
                <c:pt idx="5">
                  <c:v>5.0936000000000003</c:v>
                </c:pt>
                <c:pt idx="6">
                  <c:v>5.1497000000000002</c:v>
                </c:pt>
                <c:pt idx="7">
                  <c:v>5.1273</c:v>
                </c:pt>
                <c:pt idx="8">
                  <c:v>5.0697000000000001</c:v>
                </c:pt>
                <c:pt idx="9">
                  <c:v>5.1658999999999997</c:v>
                </c:pt>
                <c:pt idx="10">
                  <c:v>5.1725000000000003</c:v>
                </c:pt>
                <c:pt idx="11">
                  <c:v>5.1204999999999998</c:v>
                </c:pt>
                <c:pt idx="12">
                  <c:v>5.1132999999999997</c:v>
                </c:pt>
                <c:pt idx="13">
                  <c:v>5.1172000000000004</c:v>
                </c:pt>
                <c:pt idx="14">
                  <c:v>5.0891000000000002</c:v>
                </c:pt>
                <c:pt idx="15">
                  <c:v>5.1607000000000003</c:v>
                </c:pt>
                <c:pt idx="16">
                  <c:v>5.1040000000000001</c:v>
                </c:pt>
                <c:pt idx="17">
                  <c:v>5.1210000000000004</c:v>
                </c:pt>
                <c:pt idx="18">
                  <c:v>5.0953999999999997</c:v>
                </c:pt>
                <c:pt idx="19">
                  <c:v>5.1010999999999997</c:v>
                </c:pt>
                <c:pt idx="20">
                  <c:v>5.0785999999999998</c:v>
                </c:pt>
                <c:pt idx="21">
                  <c:v>5.1661999999999999</c:v>
                </c:pt>
                <c:pt idx="22">
                  <c:v>5.1173999999999999</c:v>
                </c:pt>
                <c:pt idx="23">
                  <c:v>5.1561000000000003</c:v>
                </c:pt>
                <c:pt idx="24">
                  <c:v>5.1231999999999998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 val="2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CB207447-7633-BA27-9111-7D9F5D70116C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B0160258-1769-B118-D0C3-DE16FD63FF86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BA0DAA-1449-453F-B297-B24C6EF180FE}" name="tblAuditoria" displayName="tblAuditoria" ref="A3:AG4" totalsRowShown="0" headerRowDxfId="12">
  <autoFilter ref="A3:AG4" xr:uid="{11BA0DAA-1449-453F-B297-B24C6EF180FE}"/>
  <tableColumns count="33">
    <tableColumn id="1" xr3:uid="{53DA6E36-DE33-4B9D-9184-0215D1C8D857}" name="ID_Evento" dataDxfId="11"/>
    <tableColumn id="2" xr3:uid="{7E7DC56B-4194-490B-AAB5-DD996FEAD5AB}" name="VersaoSchema"/>
    <tableColumn id="3" xr3:uid="{CBB106FC-CE74-43F0-9D33-95A88080A83E}" name="Timestamp"/>
    <tableColumn id="4" xr3:uid="{5A42B608-CFCD-412F-904A-5F2372E35DC9}" name="Data"/>
    <tableColumn id="5" xr3:uid="{2FFE9DA5-323B-4980-ACE1-97F37FAA3D4C}" name="Hora"/>
    <tableColumn id="6" xr3:uid="{48DB88C0-ADFE-414F-AB89-63EB0F4C84FF}" name="Categoria"/>
    <tableColumn id="7" xr3:uid="{99F809EA-EF68-4D0E-A621-C7DE11CC412F}" name="Acao"/>
    <tableColumn id="8" xr3:uid="{829767F3-13DB-49FC-96CA-34F2B79BBC57}" name="Modulo"/>
    <tableColumn id="9" xr3:uid="{D4B0147B-9509-4C16-8C00-61CE542DC7A2}" name="ChaveRegistro"/>
    <tableColumn id="10" xr3:uid="{464D2A3D-F1A6-4B19-97DE-425DC532A2B4}" name="RUN"/>
    <tableColumn id="11" xr3:uid="{4BCDE75B-4217-406C-AE3F-588CFBDA8784}" name="DataCorrida"/>
    <tableColumn id="12" xr3:uid="{E74E675D-0BDA-49F4-A14A-326EB779DA3D}" name="Equipamento"/>
    <tableColumn id="13" xr3:uid="{C25BA1D5-BD22-4070-AD78-201D66B4339F}" name="Lote"/>
    <tableColumn id="14" xr3:uid="{39C8F7EC-9945-4AD7-BFAD-9DC22F310936}" name="Nivel"/>
    <tableColumn id="15" xr3:uid="{5EE3021B-5BB4-446C-9D0B-52A135BFF213}" name="Analito"/>
    <tableColumn id="16" xr3:uid="{83AE81A0-3B3A-4F76-B34D-52396C968F02}" name="SeqAlteracao"/>
    <tableColumn id="17" xr3:uid="{EAB39504-B277-4F7A-A7BD-59F0A4EAAAAD}" name="ResultadoAnterior"/>
    <tableColumn id="18" xr3:uid="{43A490C9-0C8B-4366-91B7-66DED91396D4}" name="ResultadoNovo"/>
    <tableColumn id="19" xr3:uid="{45EAD94D-6933-4E4A-9794-C9114A28A064}" name="Delta"/>
    <tableColumn id="20" xr3:uid="{3C50C7BD-BFC9-4221-80AE-7C416FEC3885}" name="DeltaPerc"/>
    <tableColumn id="21" xr3:uid="{4EDC48EE-36FC-4320-8D49-1DC685C2158E}" name="StatusAnterior"/>
    <tableColumn id="22" xr3:uid="{77820B4E-1772-49CE-B2BE-5A6F460D759B}" name="StatusNovo"/>
    <tableColumn id="23" xr3:uid="{75355844-8248-43A1-829C-208AF0509711}" name="Motivo"/>
    <tableColumn id="24" xr3:uid="{04CB539B-5E1C-4C67-8788-F6653B1C82CA}" name="ParecerTecnico"/>
    <tableColumn id="25" xr3:uid="{C241D298-BFF7-480D-9CF2-026879AD03EA}" name="UsuarioSistema"/>
    <tableColumn id="26" xr3:uid="{A56DBEA2-415B-48EC-A541-384CCA4F5D09}" name="Papel"/>
    <tableColumn id="27" xr3:uid="{74B06B9D-1826-470A-8CE1-47C4E63415D1}" name="UsuarioOffice"/>
    <tableColumn id="28" xr3:uid="{FF027A3E-A28A-4252-B027-A2CBD9A9507F}" name="UsuarioWindows"/>
    <tableColumn id="29" xr3:uid="{B68BF679-C30C-41EA-8F25-B0D3A1B058B4}" name="Computador"/>
    <tableColumn id="30" xr3:uid="{F4743195-9FF3-4EAE-A907-7C1BAA02AE9B}" name="Arquivo"/>
    <tableColumn id="31" xr3:uid="{9A45B56F-C181-413E-8CBD-C6C99FD6676D}" name="VersaoSistema"/>
    <tableColumn id="32" xr3:uid="{5ABB86FB-94E4-4552-A8F5-570F1008AD52}" name="HashAnterior" dataDxfId="10"/>
    <tableColumn id="33" xr3:uid="{EC232A5C-69BE-47D3-8BA8-D093CA9982ED}" name="Hash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255FEF-EFD5-4360-9711-01297EFCD749}" name="tblLogResultados" displayName="tblLogResultados" ref="BG3:BY4" totalsRowShown="0">
  <autoFilter ref="BG3:BY4" xr:uid="{58255FEF-EFD5-4360-9711-01297EFCD749}"/>
  <tableColumns count="19">
    <tableColumn id="1" xr3:uid="{F53DA9D9-4856-428A-A99D-2C4115EFE683}" name="ID_Auditoria" dataDxfId="8"/>
    <tableColumn id="2" xr3:uid="{3729C8BD-B1A4-44A8-8C63-FF259F69859E}" name="DataHora"/>
    <tableColumn id="3" xr3:uid="{AA5869A9-CFAB-44E8-878C-36069328C6F5}" name="TipoOperacao"/>
    <tableColumn id="4" xr3:uid="{70405E12-E9F0-4BF3-9D40-1D7806C5955A}" name="AbaOrigem"/>
    <tableColumn id="5" xr3:uid="{0DB5D83C-C431-40E2-85EC-C753234A0A92}" name="RUN"/>
    <tableColumn id="6" xr3:uid="{8BAAD509-C04C-4161-8001-8D456FAE1EFD}" name="DataCorrida"/>
    <tableColumn id="7" xr3:uid="{B232910D-761A-4420-85C0-B3C5E7C68252}" name="Nivel"/>
    <tableColumn id="8" xr3:uid="{E73C5E7D-EEC1-4E44-8D9F-F5077755AFD2}" name="Analito"/>
    <tableColumn id="9" xr3:uid="{2002854D-0A01-4771-B7D7-7FB5C39713B8}" name="Lote"/>
    <tableColumn id="10" xr3:uid="{EA44F57D-9AAE-4A76-AF4E-E9D620B9780C}" name="Resultado"/>
    <tableColumn id="11" xr3:uid="{97F26EE6-B3EE-4742-99FE-2A7CB115FB3D}" name="StatusAnterior"/>
    <tableColumn id="12" xr3:uid="{751BEC8B-8BFD-435A-A4E7-652DDFB7B18A}" name="StatusNovo"/>
    <tableColumn id="13" xr3:uid="{8A8DB54E-10F3-44E4-BE11-BEFA18020E1F}" name="ParecerTecnico"/>
    <tableColumn id="14" xr3:uid="{F9BB7C47-C82B-447C-9197-DE55EC55FC3C}" name="UsuarioSistema"/>
    <tableColumn id="15" xr3:uid="{CAD808DF-D94D-4282-A63A-0CA6B14B931A}" name="UsuarioOffice"/>
    <tableColumn id="16" xr3:uid="{A095C05A-7834-467C-BDAC-65D25C32030A}" name="UsuarioWindows"/>
    <tableColumn id="17" xr3:uid="{021820C4-B914-4ED5-8561-3CF8C0E224F5}" name="Computador"/>
    <tableColumn id="18" xr3:uid="{A2E2B37B-53BD-4893-99A1-3170FB682B60}" name="Arquivo"/>
    <tableColumn id="19" xr3:uid="{4DBC6132-2AB3-46D9-AF42-AA7203153F5D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B77829-1BD9-438A-8206-4D84C8F295B9}" name="tblLogRegistros" displayName="tblLogRegistros" ref="CB3:CT4" totalsRowShown="0">
  <autoFilter ref="CB3:CT4" xr:uid="{3CB77829-1BD9-438A-8206-4D84C8F295B9}"/>
  <tableColumns count="19">
    <tableColumn id="1" xr3:uid="{7AF298EB-15E6-4E4D-9673-C5D198A6C344}" name="ID_Auditoria" dataDxfId="7"/>
    <tableColumn id="2" xr3:uid="{12712C11-60BD-42C7-8BDA-D4C3C0091525}" name="DataHora"/>
    <tableColumn id="3" xr3:uid="{3D721E26-4B0C-401F-A6B8-D1B42F396FB6}" name="TipoOperacao"/>
    <tableColumn id="4" xr3:uid="{D0CF50A2-DF9F-4C7F-9B18-0146EB69FD66}" name="AbaOrigem"/>
    <tableColumn id="5" xr3:uid="{F0E12C99-EF26-41DD-A529-62B0483E931D}" name="RUN"/>
    <tableColumn id="6" xr3:uid="{3E8C6D08-20D5-44AD-AC14-4DC812EC4D61}" name="DataCorrida"/>
    <tableColumn id="7" xr3:uid="{36904764-78DE-45CB-A7F8-2DC4462458DE}" name="Nivel"/>
    <tableColumn id="8" xr3:uid="{37DEA5A5-3E6A-4F06-AA54-F5DACF9A0C1B}" name="Analito"/>
    <tableColumn id="9" xr3:uid="{15638726-739E-4C71-9068-A14F55602DE7}" name="Lote"/>
    <tableColumn id="10" xr3:uid="{0C4C0389-E3FF-4A3B-AF33-28B0542B4120}" name="Resultado"/>
    <tableColumn id="11" xr3:uid="{B054EA5C-2BCB-418B-A77C-CF2D25F22D8E}" name="StatusAnterior"/>
    <tableColumn id="12" xr3:uid="{37B78602-7F38-414E-A36B-FD234B6627A6}" name="StatusNovo"/>
    <tableColumn id="13" xr3:uid="{E0132A65-A225-4C12-9826-5C1DFF86FFFC}" name="ParecerTecnico"/>
    <tableColumn id="14" xr3:uid="{C9BB0E9E-ABBA-4BC2-B56B-1AEFDB008495}" name="UsuarioSistema"/>
    <tableColumn id="15" xr3:uid="{EFBA5C5C-0935-49BA-A78A-167E9DD05728}" name="UsuarioOffice"/>
    <tableColumn id="16" xr3:uid="{CD3A6E04-15B0-4768-B835-E46682AF757E}" name="UsuarioWindows"/>
    <tableColumn id="17" xr3:uid="{4E827663-AA18-4A6F-862C-B0EE72F9F4D8}" name="Computador"/>
    <tableColumn id="18" xr3:uid="{5A3371D8-C0E9-4FE1-8A29-E5E07065E343}" name="Arquivo"/>
    <tableColumn id="19" xr3:uid="{6CEC7A9B-EBAE-4BE8-B235-AD0AF8522981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383</v>
      </c>
    </row>
    <row r="3" spans="2:9" x14ac:dyDescent="0.25">
      <c r="B3" s="88" t="s">
        <v>291</v>
      </c>
      <c r="C3" s="88" t="s">
        <v>384</v>
      </c>
      <c r="D3" s="88" t="s">
        <v>385</v>
      </c>
    </row>
    <row r="4" spans="2:9" x14ac:dyDescent="0.25">
      <c r="B4" t="s">
        <v>378</v>
      </c>
      <c r="C4" t="s">
        <v>386</v>
      </c>
      <c r="D4" t="s">
        <v>387</v>
      </c>
      <c r="H4" t="s">
        <v>378</v>
      </c>
      <c r="I4" t="s">
        <v>386</v>
      </c>
    </row>
    <row r="5" spans="2:9" x14ac:dyDescent="0.25">
      <c r="B5" t="s">
        <v>388</v>
      </c>
      <c r="C5" t="s">
        <v>389</v>
      </c>
      <c r="D5" t="s">
        <v>390</v>
      </c>
      <c r="H5" t="s">
        <v>388</v>
      </c>
      <c r="I5" t="s">
        <v>389</v>
      </c>
    </row>
    <row r="6" spans="2:9" x14ac:dyDescent="0.25">
      <c r="B6" t="s">
        <v>391</v>
      </c>
      <c r="C6" t="s">
        <v>389</v>
      </c>
      <c r="D6" t="s">
        <v>392</v>
      </c>
      <c r="H6" t="s">
        <v>391</v>
      </c>
      <c r="I6" t="s">
        <v>389</v>
      </c>
    </row>
    <row r="7" spans="2:9" x14ac:dyDescent="0.25">
      <c r="B7" t="s">
        <v>393</v>
      </c>
      <c r="C7" t="s">
        <v>389</v>
      </c>
      <c r="D7" t="s">
        <v>394</v>
      </c>
      <c r="H7" t="s">
        <v>393</v>
      </c>
      <c r="I7" t="s">
        <v>389</v>
      </c>
    </row>
    <row r="8" spans="2:9" x14ac:dyDescent="0.25">
      <c r="B8" t="s">
        <v>395</v>
      </c>
      <c r="C8" t="s">
        <v>389</v>
      </c>
      <c r="D8" t="s">
        <v>396</v>
      </c>
      <c r="H8" t="s">
        <v>395</v>
      </c>
      <c r="I8" t="s">
        <v>389</v>
      </c>
    </row>
    <row r="9" spans="2:9" x14ac:dyDescent="0.25">
      <c r="B9" t="s">
        <v>397</v>
      </c>
      <c r="C9" t="s">
        <v>389</v>
      </c>
      <c r="D9" t="s">
        <v>398</v>
      </c>
      <c r="H9" t="s">
        <v>397</v>
      </c>
      <c r="I9" t="s">
        <v>389</v>
      </c>
    </row>
    <row r="10" spans="2:9" x14ac:dyDescent="0.25">
      <c r="B10" t="s">
        <v>399</v>
      </c>
      <c r="C10" t="s">
        <v>389</v>
      </c>
      <c r="D10" t="s">
        <v>400</v>
      </c>
      <c r="H10" t="s">
        <v>399</v>
      </c>
      <c r="I10" t="s">
        <v>389</v>
      </c>
    </row>
    <row r="11" spans="2:9" x14ac:dyDescent="0.25">
      <c r="B11" t="s">
        <v>401</v>
      </c>
      <c r="C11" t="s">
        <v>389</v>
      </c>
      <c r="D11" t="s">
        <v>402</v>
      </c>
      <c r="H11" t="s">
        <v>401</v>
      </c>
      <c r="I11" t="s">
        <v>389</v>
      </c>
    </row>
    <row r="12" spans="2:9" x14ac:dyDescent="0.25">
      <c r="B12" s="89" t="s">
        <v>403</v>
      </c>
      <c r="H12" t="s">
        <v>403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27CE-749C-4E53-9CF6-F740AEB906A1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408</v>
      </c>
      <c r="B1" s="86" t="s">
        <v>409</v>
      </c>
      <c r="C1" s="86" t="s">
        <v>151</v>
      </c>
      <c r="D1" s="86" t="s">
        <v>410</v>
      </c>
      <c r="E1" s="86">
        <v>522611</v>
      </c>
      <c r="F1" s="86" t="s">
        <v>411</v>
      </c>
      <c r="G1" s="135">
        <v>46238.551296296297</v>
      </c>
      <c r="H1" s="86" t="s">
        <v>412</v>
      </c>
      <c r="I1">
        <v>25</v>
      </c>
    </row>
    <row r="2" spans="1:28" x14ac:dyDescent="0.25">
      <c r="A2" s="86" t="s">
        <v>413</v>
      </c>
      <c r="B2" s="86" t="s">
        <v>379</v>
      </c>
      <c r="C2" s="86" t="s">
        <v>414</v>
      </c>
      <c r="D2" s="86" t="s">
        <v>415</v>
      </c>
      <c r="E2" s="86" t="s">
        <v>416</v>
      </c>
      <c r="F2" s="86" t="s">
        <v>417</v>
      </c>
      <c r="G2" s="86" t="s">
        <v>418</v>
      </c>
      <c r="H2" s="86" t="s">
        <v>419</v>
      </c>
      <c r="I2" s="86" t="s">
        <v>420</v>
      </c>
      <c r="J2" s="86" t="s">
        <v>421</v>
      </c>
      <c r="K2" s="86" t="s">
        <v>422</v>
      </c>
      <c r="L2" s="86" t="s">
        <v>423</v>
      </c>
      <c r="M2" s="86" t="s">
        <v>424</v>
      </c>
      <c r="N2" s="86" t="s">
        <v>425</v>
      </c>
      <c r="O2" s="86" t="s">
        <v>426</v>
      </c>
      <c r="P2" s="86" t="s">
        <v>427</v>
      </c>
      <c r="Q2" s="86" t="s">
        <v>428</v>
      </c>
      <c r="R2" s="86" t="s">
        <v>429</v>
      </c>
      <c r="S2" s="86" t="s">
        <v>430</v>
      </c>
      <c r="T2" s="86" t="s">
        <v>431</v>
      </c>
      <c r="U2" s="86" t="s">
        <v>432</v>
      </c>
      <c r="V2" s="86" t="s">
        <v>433</v>
      </c>
      <c r="W2" s="86" t="s">
        <v>434</v>
      </c>
      <c r="X2" s="86" t="s">
        <v>207</v>
      </c>
      <c r="Y2" s="86" t="s">
        <v>435</v>
      </c>
      <c r="Z2" s="86" t="s">
        <v>436</v>
      </c>
      <c r="AA2" s="86" t="s">
        <v>437</v>
      </c>
      <c r="AB2" s="86" t="s">
        <v>438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576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576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 t="s">
        <v>576</v>
      </c>
      <c r="X3">
        <v>1</v>
      </c>
      <c r="Y3">
        <v>2.3216999999999999</v>
      </c>
      <c r="Z3">
        <v>4.3662999999999998</v>
      </c>
      <c r="AA3">
        <v>5.1353</v>
      </c>
      <c r="AB3" t="s">
        <v>551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576</v>
      </c>
      <c r="Q4">
        <v>0</v>
      </c>
      <c r="R4">
        <v>0</v>
      </c>
      <c r="S4">
        <v>0</v>
      </c>
      <c r="T4">
        <v>0</v>
      </c>
      <c r="U4">
        <v>0</v>
      </c>
      <c r="V4">
        <v>1</v>
      </c>
      <c r="W4" t="s">
        <v>576</v>
      </c>
      <c r="X4">
        <v>1</v>
      </c>
      <c r="Y4">
        <v>2.2993999999999999</v>
      </c>
      <c r="Z4">
        <v>4.3453999999999997</v>
      </c>
      <c r="AA4">
        <v>5.0492999999999997</v>
      </c>
      <c r="AB4" t="s">
        <v>552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576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576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t="s">
        <v>576</v>
      </c>
      <c r="X5">
        <v>1</v>
      </c>
      <c r="Y5">
        <v>2.2985000000000002</v>
      </c>
      <c r="Z5">
        <v>4.3826000000000001</v>
      </c>
      <c r="AA5">
        <v>5.1520000000000001</v>
      </c>
      <c r="AB5" t="s">
        <v>553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576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 t="s">
        <v>576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t="s">
        <v>576</v>
      </c>
      <c r="X6">
        <v>1</v>
      </c>
      <c r="Y6">
        <v>2.3010999999999999</v>
      </c>
      <c r="Z6">
        <v>4.4554</v>
      </c>
      <c r="AA6">
        <v>5.0625</v>
      </c>
      <c r="AB6" t="s">
        <v>554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576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576</v>
      </c>
      <c r="X7">
        <v>1</v>
      </c>
      <c r="Y7">
        <v>2.3399000000000001</v>
      </c>
      <c r="Z7">
        <v>4.3478000000000003</v>
      </c>
      <c r="AA7">
        <v>5.1489000000000003</v>
      </c>
      <c r="AB7" t="s">
        <v>555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576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576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t="s">
        <v>576</v>
      </c>
      <c r="X8">
        <v>1</v>
      </c>
      <c r="Y8">
        <v>2.2972000000000001</v>
      </c>
      <c r="Z8">
        <v>4.3551000000000002</v>
      </c>
      <c r="AA8">
        <v>5.0936000000000003</v>
      </c>
      <c r="AB8" t="s">
        <v>556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576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576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t="s">
        <v>576</v>
      </c>
      <c r="X9">
        <v>1</v>
      </c>
      <c r="Y9">
        <v>2.2999000000000001</v>
      </c>
      <c r="Z9">
        <v>4.3841000000000001</v>
      </c>
      <c r="AA9">
        <v>5.1497000000000002</v>
      </c>
      <c r="AB9" t="s">
        <v>557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576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576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 t="s">
        <v>576</v>
      </c>
      <c r="X10">
        <v>1</v>
      </c>
      <c r="Y10">
        <v>2.3142999999999998</v>
      </c>
      <c r="Z10">
        <v>4.3940999999999999</v>
      </c>
      <c r="AA10">
        <v>5.1273</v>
      </c>
      <c r="AB10" t="s">
        <v>558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576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t="s">
        <v>576</v>
      </c>
      <c r="X11">
        <v>1</v>
      </c>
      <c r="Y11">
        <v>2.3039000000000001</v>
      </c>
      <c r="Z11">
        <v>4.3707000000000003</v>
      </c>
      <c r="AA11">
        <v>5.0697000000000001</v>
      </c>
      <c r="AB11" t="s">
        <v>559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576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576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 t="s">
        <v>576</v>
      </c>
      <c r="X12">
        <v>1</v>
      </c>
      <c r="Y12">
        <v>2.3022</v>
      </c>
      <c r="Z12">
        <v>4.3696999999999999</v>
      </c>
      <c r="AA12">
        <v>5.1658999999999997</v>
      </c>
      <c r="AB12" t="s">
        <v>560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576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576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t="s">
        <v>576</v>
      </c>
      <c r="X13">
        <v>1</v>
      </c>
      <c r="Y13">
        <v>2.2820999999999998</v>
      </c>
      <c r="Z13">
        <v>4.4015000000000004</v>
      </c>
      <c r="AA13">
        <v>5.1725000000000003</v>
      </c>
      <c r="AB13" t="s">
        <v>561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576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t="s">
        <v>576</v>
      </c>
      <c r="X14">
        <v>1</v>
      </c>
      <c r="Y14">
        <v>2.3062999999999998</v>
      </c>
      <c r="Z14">
        <v>4.3951000000000002</v>
      </c>
      <c r="AA14">
        <v>5.1204999999999998</v>
      </c>
      <c r="AB14" t="s">
        <v>562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576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576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t="s">
        <v>576</v>
      </c>
      <c r="X15">
        <v>1</v>
      </c>
      <c r="Y15">
        <v>2.2968000000000002</v>
      </c>
      <c r="Z15">
        <v>4.3407999999999998</v>
      </c>
      <c r="AA15">
        <v>5.1132999999999997</v>
      </c>
      <c r="AB15" t="s">
        <v>563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576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576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t="s">
        <v>576</v>
      </c>
      <c r="X16">
        <v>1</v>
      </c>
      <c r="Y16">
        <v>2.3321000000000001</v>
      </c>
      <c r="Z16">
        <v>4.3741000000000003</v>
      </c>
      <c r="AA16">
        <v>5.1172000000000004</v>
      </c>
      <c r="AB16" t="s">
        <v>564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576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576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t="s">
        <v>576</v>
      </c>
      <c r="X17">
        <v>1</v>
      </c>
      <c r="Y17">
        <v>2.3209</v>
      </c>
      <c r="Z17">
        <v>4.3780999999999999</v>
      </c>
      <c r="AA17">
        <v>5.0891000000000002</v>
      </c>
      <c r="AB17" t="s">
        <v>565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576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t="s">
        <v>576</v>
      </c>
      <c r="X18">
        <v>1</v>
      </c>
      <c r="Y18">
        <v>2.306</v>
      </c>
      <c r="Z18">
        <v>4.34</v>
      </c>
      <c r="AA18">
        <v>5.1607000000000003</v>
      </c>
      <c r="AB18" t="s">
        <v>566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576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576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t="s">
        <v>576</v>
      </c>
      <c r="X19">
        <v>1</v>
      </c>
      <c r="Y19">
        <v>2.3212000000000002</v>
      </c>
      <c r="Z19">
        <v>4.3860000000000001</v>
      </c>
      <c r="AA19">
        <v>5.1040000000000001</v>
      </c>
      <c r="AB19" t="s">
        <v>567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576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576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t="s">
        <v>576</v>
      </c>
      <c r="X20">
        <v>1</v>
      </c>
      <c r="Y20">
        <v>2.2991000000000001</v>
      </c>
      <c r="Z20">
        <v>4.3468999999999998</v>
      </c>
      <c r="AA20">
        <v>5.1210000000000004</v>
      </c>
      <c r="AB20" t="s">
        <v>568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576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576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 t="s">
        <v>576</v>
      </c>
      <c r="X21">
        <v>1</v>
      </c>
      <c r="Y21">
        <v>2.3296000000000001</v>
      </c>
      <c r="Z21">
        <v>4.4108999999999998</v>
      </c>
      <c r="AA21">
        <v>5.0953999999999997</v>
      </c>
      <c r="AB21" t="s">
        <v>569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576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576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t="s">
        <v>576</v>
      </c>
      <c r="X22">
        <v>1</v>
      </c>
      <c r="Y22">
        <v>2.3064</v>
      </c>
      <c r="Z22">
        <v>4.3836000000000004</v>
      </c>
      <c r="AA22">
        <v>5.1010999999999997</v>
      </c>
      <c r="AB22" t="s">
        <v>570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576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576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576</v>
      </c>
      <c r="X23">
        <v>1</v>
      </c>
      <c r="Y23">
        <v>2.3193000000000001</v>
      </c>
      <c r="Z23">
        <v>4.38</v>
      </c>
      <c r="AA23">
        <v>5.0785999999999998</v>
      </c>
      <c r="AB23" t="s">
        <v>571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576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576</v>
      </c>
      <c r="X24">
        <v>1</v>
      </c>
      <c r="Y24">
        <v>2.2783000000000002</v>
      </c>
      <c r="Z24">
        <v>4.3562000000000003</v>
      </c>
      <c r="AA24">
        <v>5.1661999999999999</v>
      </c>
      <c r="AB24" t="s">
        <v>572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576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 t="s">
        <v>576</v>
      </c>
      <c r="X25">
        <v>1</v>
      </c>
      <c r="Y25">
        <v>2.3142</v>
      </c>
      <c r="Z25">
        <v>4.3727999999999998</v>
      </c>
      <c r="AA25">
        <v>5.1173999999999999</v>
      </c>
      <c r="AB25" t="s">
        <v>573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576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t="s">
        <v>576</v>
      </c>
      <c r="X26">
        <v>1</v>
      </c>
      <c r="Y26">
        <v>2.2694999999999999</v>
      </c>
      <c r="Z26">
        <v>4.3071000000000002</v>
      </c>
      <c r="AA26">
        <v>5.1561000000000003</v>
      </c>
      <c r="AB26" t="s">
        <v>574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 t="s">
        <v>576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576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 t="s">
        <v>576</v>
      </c>
      <c r="X27">
        <v>1</v>
      </c>
      <c r="Y27">
        <v>2.2618999999999998</v>
      </c>
      <c r="Z27">
        <v>4.3372999999999999</v>
      </c>
      <c r="AA27">
        <v>5.1231999999999998</v>
      </c>
      <c r="AB27" t="s">
        <v>575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439</v>
      </c>
      <c r="B184" s="86" t="s">
        <v>283</v>
      </c>
      <c r="C184" s="86" t="s">
        <v>456</v>
      </c>
      <c r="D184" s="86" t="s">
        <v>455</v>
      </c>
      <c r="E184" s="86" t="s">
        <v>454</v>
      </c>
      <c r="F184" s="86" t="s">
        <v>453</v>
      </c>
      <c r="G184" s="86" t="s">
        <v>452</v>
      </c>
      <c r="H184" s="86" t="s">
        <v>451</v>
      </c>
      <c r="I184" s="86" t="s">
        <v>450</v>
      </c>
      <c r="J184" s="86" t="s">
        <v>449</v>
      </c>
      <c r="K184" s="86"/>
      <c r="L184" s="86"/>
      <c r="M184" s="86" t="s">
        <v>448</v>
      </c>
      <c r="N184" s="86" t="s">
        <v>447</v>
      </c>
      <c r="O184" s="86" t="s">
        <v>446</v>
      </c>
      <c r="P184" s="86" t="s">
        <v>445</v>
      </c>
      <c r="Q184" s="86" t="s">
        <v>444</v>
      </c>
      <c r="R184" s="86" t="s">
        <v>443</v>
      </c>
      <c r="S184" s="86" t="s">
        <v>442</v>
      </c>
      <c r="T184" s="86" t="s">
        <v>441</v>
      </c>
      <c r="U184" s="86" t="s">
        <v>440</v>
      </c>
    </row>
    <row r="185" spans="1:21" x14ac:dyDescent="0.25">
      <c r="A185">
        <v>1</v>
      </c>
      <c r="B185">
        <v>25</v>
      </c>
      <c r="C185">
        <v>2.304872</v>
      </c>
      <c r="D185">
        <v>1.8678765126920675E-2</v>
      </c>
      <c r="E185">
        <v>0.81040357672446339</v>
      </c>
      <c r="F185">
        <v>4</v>
      </c>
      <c r="G185">
        <v>-7.4915459984390517E-2</v>
      </c>
      <c r="H185">
        <v>1.4120813615797549</v>
      </c>
      <c r="I185">
        <v>4.8433702080637966</v>
      </c>
      <c r="J185" t="s">
        <v>576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583</v>
      </c>
    </row>
    <row r="186" spans="1:21" x14ac:dyDescent="0.25">
      <c r="A186">
        <v>2</v>
      </c>
      <c r="B186">
        <v>25</v>
      </c>
      <c r="C186">
        <v>4.371264</v>
      </c>
      <c r="D186">
        <v>2.954837671796318E-2</v>
      </c>
      <c r="E186">
        <v>0.67596870648771568</v>
      </c>
      <c r="F186">
        <v>4</v>
      </c>
      <c r="G186">
        <v>-0.12876693550229557</v>
      </c>
      <c r="H186">
        <v>1.2441153012070263</v>
      </c>
      <c r="I186">
        <v>5.7269412434968334</v>
      </c>
      <c r="J186" t="s">
        <v>576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 t="s">
        <v>583</v>
      </c>
    </row>
    <row r="187" spans="1:21" x14ac:dyDescent="0.25">
      <c r="A187">
        <v>3</v>
      </c>
      <c r="B187">
        <v>25</v>
      </c>
      <c r="C187">
        <v>5.1196200000000003</v>
      </c>
      <c r="D187">
        <v>3.4443298816073623E-2</v>
      </c>
      <c r="E187">
        <v>0.67277061219531176</v>
      </c>
      <c r="F187">
        <v>4</v>
      </c>
      <c r="G187">
        <v>-6.207542750057618E-2</v>
      </c>
      <c r="H187">
        <v>1.1721469376228406</v>
      </c>
      <c r="I187">
        <v>5.8532945719041107</v>
      </c>
      <c r="J187" t="s">
        <v>576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583</v>
      </c>
    </row>
    <row r="189" spans="1:21" x14ac:dyDescent="0.25">
      <c r="A189" s="86" t="s">
        <v>457</v>
      </c>
      <c r="B189" s="86"/>
      <c r="C189" s="86" t="s">
        <v>283</v>
      </c>
      <c r="D189" s="86" t="s">
        <v>456</v>
      </c>
      <c r="E189" s="86" t="s">
        <v>455</v>
      </c>
      <c r="F189" s="86" t="s">
        <v>454</v>
      </c>
      <c r="G189" s="86" t="s">
        <v>453</v>
      </c>
      <c r="H189" s="86" t="s">
        <v>458</v>
      </c>
      <c r="I189" s="86" t="s">
        <v>459</v>
      </c>
      <c r="J189" s="86" t="s">
        <v>452</v>
      </c>
      <c r="K189" s="86" t="s">
        <v>451</v>
      </c>
      <c r="L189" s="86" t="s">
        <v>450</v>
      </c>
      <c r="M189" s="86" t="s">
        <v>441</v>
      </c>
    </row>
    <row r="190" spans="1:21" x14ac:dyDescent="0.25">
      <c r="A190">
        <v>1</v>
      </c>
      <c r="C190">
        <v>25</v>
      </c>
      <c r="D190">
        <v>3.0055680000000002</v>
      </c>
      <c r="E190">
        <v>6.8982997422070119E-2</v>
      </c>
      <c r="F190">
        <v>2.2951734055616146</v>
      </c>
      <c r="G190">
        <v>7</v>
      </c>
      <c r="H190">
        <v>2.3333333333333335</v>
      </c>
      <c r="I190">
        <v>5.4</v>
      </c>
      <c r="J190">
        <v>5.8858778880092347E-2</v>
      </c>
      <c r="K190">
        <v>3.8458948980567564</v>
      </c>
      <c r="L190">
        <v>3.0242339007154246</v>
      </c>
      <c r="M190" t="s">
        <v>584</v>
      </c>
    </row>
    <row r="191" spans="1:21" x14ac:dyDescent="0.25">
      <c r="A191">
        <v>2</v>
      </c>
      <c r="C191">
        <v>25</v>
      </c>
      <c r="D191">
        <v>6.8242840000000005</v>
      </c>
      <c r="E191">
        <v>0.11267110203301166</v>
      </c>
      <c r="F191">
        <v>1.6510318449966568</v>
      </c>
      <c r="G191">
        <v>7</v>
      </c>
      <c r="H191">
        <v>2.3333333333333335</v>
      </c>
      <c r="I191">
        <v>5.4</v>
      </c>
      <c r="J191">
        <v>0.28043261035679073</v>
      </c>
      <c r="K191">
        <v>3.0046351546012744</v>
      </c>
      <c r="L191">
        <v>4.0699199170545475</v>
      </c>
      <c r="M191" t="s">
        <v>585</v>
      </c>
    </row>
    <row r="192" spans="1:21" x14ac:dyDescent="0.25">
      <c r="A192">
        <v>3</v>
      </c>
      <c r="C192">
        <v>25</v>
      </c>
      <c r="D192">
        <v>16.518732000000004</v>
      </c>
      <c r="E192">
        <v>0.14884634056637064</v>
      </c>
      <c r="F192">
        <v>0.90107606665191131</v>
      </c>
      <c r="G192">
        <v>7</v>
      </c>
      <c r="H192">
        <v>2.3333333333333335</v>
      </c>
      <c r="I192">
        <v>5.4</v>
      </c>
      <c r="J192">
        <v>-3.0670911049503452E-2</v>
      </c>
      <c r="K192">
        <v>1.517446421025157</v>
      </c>
      <c r="L192">
        <v>7.7344514485287865</v>
      </c>
      <c r="M192" t="s">
        <v>586</v>
      </c>
    </row>
    <row r="193" spans="1:13" x14ac:dyDescent="0.25">
      <c r="A193">
        <v>4</v>
      </c>
      <c r="C193">
        <v>25</v>
      </c>
      <c r="D193">
        <v>2.304872</v>
      </c>
      <c r="E193">
        <v>1.8678765126920675E-2</v>
      </c>
      <c r="F193">
        <v>0.81040357672446339</v>
      </c>
      <c r="G193">
        <v>4</v>
      </c>
      <c r="H193">
        <v>1.3333333333333333</v>
      </c>
      <c r="I193">
        <v>1.9500000000000002</v>
      </c>
      <c r="J193">
        <v>-7.4915459984390517E-2</v>
      </c>
      <c r="K193">
        <v>1.4120813615797549</v>
      </c>
      <c r="L193">
        <v>4.8433702080637966</v>
      </c>
      <c r="M193" t="s">
        <v>585</v>
      </c>
    </row>
    <row r="194" spans="1:13" x14ac:dyDescent="0.25">
      <c r="A194">
        <v>5</v>
      </c>
      <c r="C194">
        <v>25</v>
      </c>
      <c r="D194">
        <v>4.371264</v>
      </c>
      <c r="E194">
        <v>2.954837671796318E-2</v>
      </c>
      <c r="F194">
        <v>0.67596870648771568</v>
      </c>
      <c r="G194">
        <v>4</v>
      </c>
      <c r="H194">
        <v>1.3333333333333333</v>
      </c>
      <c r="I194">
        <v>1.9500000000000002</v>
      </c>
      <c r="J194">
        <v>-0.12876693550229557</v>
      </c>
      <c r="K194">
        <v>1.2441153012070263</v>
      </c>
      <c r="L194">
        <v>5.7269412434968334</v>
      </c>
      <c r="M194" t="s">
        <v>585</v>
      </c>
    </row>
    <row r="195" spans="1:13" x14ac:dyDescent="0.25">
      <c r="A195">
        <v>6</v>
      </c>
      <c r="C195">
        <v>25</v>
      </c>
      <c r="D195">
        <v>5.1196200000000003</v>
      </c>
      <c r="E195">
        <v>3.4443298816073623E-2</v>
      </c>
      <c r="F195">
        <v>0.67277061219531176</v>
      </c>
      <c r="G195">
        <v>4</v>
      </c>
      <c r="H195">
        <v>1.3333333333333333</v>
      </c>
      <c r="I195">
        <v>1.9500000000000002</v>
      </c>
      <c r="J195">
        <v>-6.207542750057618E-2</v>
      </c>
      <c r="K195">
        <v>1.1721469376228406</v>
      </c>
      <c r="L195">
        <v>5.8532945719041107</v>
      </c>
      <c r="M195" t="s">
        <v>585</v>
      </c>
    </row>
    <row r="196" spans="1:13" x14ac:dyDescent="0.25">
      <c r="A196">
        <v>7</v>
      </c>
      <c r="C196">
        <v>25</v>
      </c>
      <c r="D196">
        <v>5.4805919999999979</v>
      </c>
      <c r="E196">
        <v>4.8721349871830584E-2</v>
      </c>
      <c r="F196">
        <v>0.88897969182582104</v>
      </c>
      <c r="G196">
        <v>4</v>
      </c>
      <c r="H196">
        <v>1.3333333333333333</v>
      </c>
      <c r="I196">
        <v>0.67500000000000004</v>
      </c>
      <c r="J196">
        <v>-0.35287272727276525</v>
      </c>
      <c r="K196">
        <v>1.8196892187853699</v>
      </c>
      <c r="L196">
        <v>4.1025990877661371</v>
      </c>
      <c r="M196" t="s">
        <v>585</v>
      </c>
    </row>
    <row r="197" spans="1:13" x14ac:dyDescent="0.25">
      <c r="A197">
        <v>8</v>
      </c>
      <c r="C197">
        <v>25</v>
      </c>
      <c r="D197">
        <v>12.293559999999999</v>
      </c>
      <c r="E197">
        <v>6.4464027436496152E-2</v>
      </c>
      <c r="F197">
        <v>0.52437233345341916</v>
      </c>
      <c r="G197">
        <v>4</v>
      </c>
      <c r="H197">
        <v>1.3333333333333333</v>
      </c>
      <c r="I197">
        <v>0.67500000000000004</v>
      </c>
      <c r="J197">
        <v>0.14385910605331864</v>
      </c>
      <c r="K197">
        <v>1.0090734562514603</v>
      </c>
      <c r="L197">
        <v>7.3538221754585162</v>
      </c>
      <c r="M197" t="s">
        <v>586</v>
      </c>
    </row>
    <row r="198" spans="1:13" x14ac:dyDescent="0.25">
      <c r="A198">
        <v>9</v>
      </c>
      <c r="C198">
        <v>25</v>
      </c>
      <c r="D198">
        <v>15.54524</v>
      </c>
      <c r="E198">
        <v>8.8394235294691773E-2</v>
      </c>
      <c r="F198">
        <v>0.56862573556080043</v>
      </c>
      <c r="G198">
        <v>4</v>
      </c>
      <c r="H198">
        <v>1.3333333333333333</v>
      </c>
      <c r="I198">
        <v>0.67500000000000004</v>
      </c>
      <c r="J198">
        <v>-0.13015964793935555</v>
      </c>
      <c r="K198">
        <v>1.0683921116146762</v>
      </c>
      <c r="L198">
        <v>6.805601839748002</v>
      </c>
      <c r="M198" t="s">
        <v>586</v>
      </c>
    </row>
    <row r="199" spans="1:13" x14ac:dyDescent="0.25">
      <c r="A199">
        <v>10</v>
      </c>
      <c r="C199">
        <v>25</v>
      </c>
      <c r="D199">
        <v>16.550387999999998</v>
      </c>
      <c r="E199">
        <v>0.30147793634029046</v>
      </c>
      <c r="F199">
        <v>1.8215762454650035</v>
      </c>
      <c r="G199">
        <v>4</v>
      </c>
      <c r="H199">
        <v>1.3333333333333333</v>
      </c>
      <c r="I199">
        <v>2.0999999999999996</v>
      </c>
      <c r="J199">
        <v>-0.50564790044787089</v>
      </c>
      <c r="K199">
        <v>3.5112487054651265</v>
      </c>
      <c r="L199">
        <v>1.9183122903867837</v>
      </c>
      <c r="M199" t="s">
        <v>587</v>
      </c>
    </row>
    <row r="200" spans="1:13" x14ac:dyDescent="0.25">
      <c r="A200">
        <v>11</v>
      </c>
      <c r="C200">
        <v>25</v>
      </c>
      <c r="D200">
        <v>35.802600000000005</v>
      </c>
      <c r="E200">
        <v>0.49531058185748494</v>
      </c>
      <c r="F200">
        <v>1.3834486374103694</v>
      </c>
      <c r="G200">
        <v>4</v>
      </c>
      <c r="H200">
        <v>1.3333333333333333</v>
      </c>
      <c r="I200">
        <v>2.0999999999999996</v>
      </c>
      <c r="J200">
        <v>-8.9020357476714218E-2</v>
      </c>
      <c r="K200">
        <v>2.3717106092038236</v>
      </c>
      <c r="L200">
        <v>2.8269785641222764</v>
      </c>
      <c r="M200" t="s">
        <v>587</v>
      </c>
    </row>
    <row r="201" spans="1:13" x14ac:dyDescent="0.25">
      <c r="A201">
        <v>12</v>
      </c>
      <c r="C201">
        <v>25</v>
      </c>
      <c r="D201">
        <v>44.942519999999995</v>
      </c>
      <c r="E201">
        <v>0.46959776759832833</v>
      </c>
      <c r="F201">
        <v>1.044885261436894</v>
      </c>
      <c r="G201">
        <v>4</v>
      </c>
      <c r="H201">
        <v>1.3333333333333333</v>
      </c>
      <c r="I201">
        <v>2.0999999999999996</v>
      </c>
      <c r="J201">
        <v>7.1743007728728714E-2</v>
      </c>
      <c r="K201">
        <v>1.7958036890996036</v>
      </c>
      <c r="L201">
        <v>3.7595103857329306</v>
      </c>
      <c r="M201" t="s">
        <v>584</v>
      </c>
    </row>
    <row r="202" spans="1:13" x14ac:dyDescent="0.25">
      <c r="A202">
        <v>13</v>
      </c>
      <c r="C202">
        <v>25</v>
      </c>
      <c r="D202">
        <v>72.155820000000006</v>
      </c>
      <c r="E202">
        <v>0.74372419675127821</v>
      </c>
      <c r="F202">
        <v>1.0307196242122647</v>
      </c>
      <c r="G202">
        <v>2.4095619923060774</v>
      </c>
      <c r="I202">
        <v>0.60000000000000009</v>
      </c>
      <c r="J202">
        <v>1.042297600913608E-2</v>
      </c>
      <c r="K202">
        <v>1.7111103559593728</v>
      </c>
      <c r="L202">
        <v>2.3276349454688043</v>
      </c>
      <c r="M202" t="s">
        <v>587</v>
      </c>
    </row>
    <row r="203" spans="1:13" x14ac:dyDescent="0.25">
      <c r="A203">
        <v>14</v>
      </c>
      <c r="C203">
        <v>25</v>
      </c>
      <c r="D203">
        <v>81.972576000000004</v>
      </c>
      <c r="E203">
        <v>0.75889536788677248</v>
      </c>
      <c r="F203">
        <v>0.92579177685811953</v>
      </c>
      <c r="G203">
        <v>2.4095619923060774</v>
      </c>
      <c r="I203">
        <v>0.60000000000000009</v>
      </c>
      <c r="J203">
        <v>0.11807625931440412</v>
      </c>
      <c r="K203">
        <v>1.6456326911303012</v>
      </c>
      <c r="L203">
        <v>2.4751631957332134</v>
      </c>
      <c r="M203" t="s">
        <v>587</v>
      </c>
    </row>
    <row r="204" spans="1:13" x14ac:dyDescent="0.25">
      <c r="A204">
        <v>15</v>
      </c>
      <c r="C204">
        <v>25</v>
      </c>
      <c r="D204">
        <v>87.571144000000004</v>
      </c>
      <c r="E204">
        <v>0.63200297538856509</v>
      </c>
      <c r="F204">
        <v>0.72170231713378674</v>
      </c>
      <c r="G204">
        <v>2.4095619923060774</v>
      </c>
      <c r="I204">
        <v>0.60000000000000009</v>
      </c>
      <c r="J204">
        <v>-0.10763185061397079</v>
      </c>
      <c r="K204">
        <v>1.298440673884719</v>
      </c>
      <c r="L204">
        <v>3.1895839697926069</v>
      </c>
      <c r="M204" t="s">
        <v>584</v>
      </c>
    </row>
    <row r="205" spans="1:13" x14ac:dyDescent="0.25">
      <c r="A205">
        <v>16</v>
      </c>
      <c r="C205">
        <v>25</v>
      </c>
      <c r="D205">
        <v>23.806176000000001</v>
      </c>
      <c r="E205">
        <v>0.26810840512747824</v>
      </c>
      <c r="F205">
        <v>1.1262136561851774</v>
      </c>
      <c r="G205">
        <v>2.6301695796471778</v>
      </c>
      <c r="I205">
        <v>0.60000000000000009</v>
      </c>
      <c r="J205">
        <v>-0.13308219264281052</v>
      </c>
      <c r="K205">
        <v>1.9913347253483531</v>
      </c>
      <c r="L205">
        <v>2.2172412608303378</v>
      </c>
      <c r="M205" t="s">
        <v>587</v>
      </c>
    </row>
    <row r="206" spans="1:13" x14ac:dyDescent="0.25">
      <c r="A206">
        <v>17</v>
      </c>
      <c r="C206">
        <v>25</v>
      </c>
      <c r="D206">
        <v>28.065932000000004</v>
      </c>
      <c r="E206">
        <v>0.22880332842858758</v>
      </c>
      <c r="F206">
        <v>0.8152350986547946</v>
      </c>
      <c r="G206">
        <v>2.6301695796471778</v>
      </c>
      <c r="I206">
        <v>0.60000000000000009</v>
      </c>
      <c r="J206">
        <v>3.8253158059840621E-2</v>
      </c>
      <c r="K206">
        <v>1.3833910708402517</v>
      </c>
      <c r="L206">
        <v>3.1793484184675243</v>
      </c>
      <c r="M206" t="s">
        <v>584</v>
      </c>
    </row>
    <row r="207" spans="1:13" x14ac:dyDescent="0.25">
      <c r="A207">
        <v>18</v>
      </c>
      <c r="C207">
        <v>25</v>
      </c>
      <c r="D207">
        <v>30.337060000000001</v>
      </c>
      <c r="E207">
        <v>0.18563368947113715</v>
      </c>
      <c r="F207">
        <v>0.61190401927918248</v>
      </c>
      <c r="G207">
        <v>2.6301695796471778</v>
      </c>
      <c r="I207">
        <v>0.60000000000000009</v>
      </c>
      <c r="J207">
        <v>-0.18438395556886078</v>
      </c>
      <c r="K207">
        <v>1.1940255873795118</v>
      </c>
      <c r="L207">
        <v>3.9970085945168834</v>
      </c>
      <c r="M207" t="s">
        <v>584</v>
      </c>
    </row>
    <row r="208" spans="1:13" x14ac:dyDescent="0.25">
      <c r="A208">
        <v>19</v>
      </c>
      <c r="C208">
        <v>25</v>
      </c>
      <c r="D208">
        <v>32.808888000000003</v>
      </c>
      <c r="E208">
        <v>0.48486925498873695</v>
      </c>
      <c r="F208">
        <v>1.4778594598778749</v>
      </c>
      <c r="G208">
        <v>1.7378743866409962</v>
      </c>
      <c r="I208">
        <v>0.67500000000000004</v>
      </c>
      <c r="J208">
        <v>-0.63091964188362237</v>
      </c>
      <c r="K208">
        <v>3.0693877506821159</v>
      </c>
      <c r="L208">
        <v>0.74902571916334226</v>
      </c>
      <c r="M208" t="s">
        <v>587</v>
      </c>
    </row>
    <row r="209" spans="1:13" x14ac:dyDescent="0.25">
      <c r="A209">
        <v>20</v>
      </c>
      <c r="C209">
        <v>25</v>
      </c>
      <c r="D209">
        <v>34.147188000000007</v>
      </c>
      <c r="E209">
        <v>0.45496265077476394</v>
      </c>
      <c r="F209">
        <v>1.332357589078093</v>
      </c>
      <c r="G209">
        <v>1.7378743866409962</v>
      </c>
      <c r="I209">
        <v>0.67500000000000004</v>
      </c>
      <c r="J209">
        <v>-0.36534354174201561</v>
      </c>
      <c r="K209">
        <v>2.5637335637208691</v>
      </c>
      <c r="L209">
        <v>1.0301520073516337</v>
      </c>
      <c r="M209" t="s">
        <v>587</v>
      </c>
    </row>
    <row r="210" spans="1:13" x14ac:dyDescent="0.25">
      <c r="A210">
        <v>21</v>
      </c>
      <c r="C210">
        <v>25</v>
      </c>
      <c r="D210">
        <v>34.581483999999989</v>
      </c>
      <c r="E210">
        <v>0.32816524252272722</v>
      </c>
      <c r="F210">
        <v>0.94896229011666278</v>
      </c>
      <c r="G210">
        <v>1.7378743866409962</v>
      </c>
      <c r="I210">
        <v>0.67500000000000004</v>
      </c>
      <c r="J210">
        <v>-0.22250177445139402</v>
      </c>
      <c r="K210">
        <v>1.7882895531438876</v>
      </c>
      <c r="L210">
        <v>1.5968733720739383</v>
      </c>
      <c r="M210" t="s">
        <v>587</v>
      </c>
    </row>
    <row r="211" spans="1:13" x14ac:dyDescent="0.25">
      <c r="A211">
        <v>22</v>
      </c>
      <c r="C211">
        <v>25</v>
      </c>
      <c r="D211">
        <v>68.461864000000006</v>
      </c>
      <c r="E211">
        <v>2.7462517045784414</v>
      </c>
      <c r="F211">
        <v>4.0113598200867582</v>
      </c>
      <c r="G211">
        <v>15</v>
      </c>
      <c r="H211">
        <v>5</v>
      </c>
      <c r="I211">
        <v>5.625</v>
      </c>
      <c r="J211">
        <v>-3.0569450600178047</v>
      </c>
      <c r="K211">
        <v>9.6756887631609558</v>
      </c>
      <c r="L211">
        <v>2.9773083133000742</v>
      </c>
      <c r="M211" t="s">
        <v>587</v>
      </c>
    </row>
    <row r="212" spans="1:13" x14ac:dyDescent="0.25">
      <c r="A212">
        <v>23</v>
      </c>
      <c r="C212">
        <v>25</v>
      </c>
      <c r="D212">
        <v>227.46821199999999</v>
      </c>
      <c r="E212">
        <v>9.8941051309740295</v>
      </c>
      <c r="F212">
        <v>4.3496649681204813</v>
      </c>
      <c r="G212">
        <v>15</v>
      </c>
      <c r="H212">
        <v>5</v>
      </c>
      <c r="I212">
        <v>5.625</v>
      </c>
      <c r="J212">
        <v>-0.2030386388863373</v>
      </c>
      <c r="K212">
        <v>7.3799858362851314</v>
      </c>
      <c r="L212">
        <v>3.4018623203311971</v>
      </c>
      <c r="M212" t="s">
        <v>584</v>
      </c>
    </row>
    <row r="213" spans="1:13" x14ac:dyDescent="0.25">
      <c r="A213">
        <v>24</v>
      </c>
      <c r="C213">
        <v>25</v>
      </c>
      <c r="D213">
        <v>517.29893199999981</v>
      </c>
      <c r="E213">
        <v>13.25278600218711</v>
      </c>
      <c r="F213">
        <v>2.5619202326493715</v>
      </c>
      <c r="G213">
        <v>15</v>
      </c>
      <c r="H213">
        <v>5</v>
      </c>
      <c r="I213">
        <v>5.625</v>
      </c>
      <c r="J213">
        <v>0.19815606345363596</v>
      </c>
      <c r="K213">
        <v>4.4253244473250986</v>
      </c>
      <c r="L213">
        <v>5.7776365352481172</v>
      </c>
      <c r="M213" t="s">
        <v>585</v>
      </c>
    </row>
    <row r="214" spans="1:13" x14ac:dyDescent="0.25">
      <c r="A214">
        <v>25</v>
      </c>
      <c r="C214">
        <v>0</v>
      </c>
      <c r="G214">
        <v>27.582809524942444</v>
      </c>
      <c r="I214">
        <v>10.5</v>
      </c>
    </row>
    <row r="215" spans="1:13" x14ac:dyDescent="0.25">
      <c r="A215">
        <v>26</v>
      </c>
      <c r="C215">
        <v>0</v>
      </c>
      <c r="G215">
        <v>27.582809524942444</v>
      </c>
      <c r="I215">
        <v>10.5</v>
      </c>
    </row>
    <row r="216" spans="1:13" x14ac:dyDescent="0.25">
      <c r="A216">
        <v>27</v>
      </c>
      <c r="C216">
        <v>0</v>
      </c>
      <c r="G216">
        <v>27.582809524942444</v>
      </c>
      <c r="I216">
        <v>10.5</v>
      </c>
    </row>
    <row r="217" spans="1:13" x14ac:dyDescent="0.25">
      <c r="A217">
        <v>28</v>
      </c>
      <c r="C217">
        <v>0</v>
      </c>
      <c r="G217">
        <v>22.757982753098187</v>
      </c>
      <c r="I217">
        <v>8.1000000000000014</v>
      </c>
    </row>
    <row r="218" spans="1:13" x14ac:dyDescent="0.25">
      <c r="A218">
        <v>29</v>
      </c>
      <c r="C218">
        <v>0</v>
      </c>
      <c r="G218">
        <v>22.757982753098187</v>
      </c>
      <c r="I218">
        <v>8.1000000000000014</v>
      </c>
    </row>
    <row r="219" spans="1:13" x14ac:dyDescent="0.25">
      <c r="A219">
        <v>30</v>
      </c>
      <c r="C219">
        <v>0</v>
      </c>
      <c r="G219">
        <v>22.757982753098187</v>
      </c>
      <c r="I219">
        <v>8.1000000000000014</v>
      </c>
    </row>
    <row r="220" spans="1:13" x14ac:dyDescent="0.25">
      <c r="A220">
        <v>31</v>
      </c>
      <c r="C220">
        <v>0</v>
      </c>
      <c r="G220">
        <v>26.16342831769812</v>
      </c>
      <c r="I220">
        <v>9.9750000000000014</v>
      </c>
    </row>
    <row r="221" spans="1:13" x14ac:dyDescent="0.25">
      <c r="A221">
        <v>32</v>
      </c>
      <c r="C221">
        <v>0</v>
      </c>
      <c r="G221">
        <v>26.16342831769812</v>
      </c>
      <c r="I221">
        <v>9.9750000000000014</v>
      </c>
    </row>
    <row r="222" spans="1:13" x14ac:dyDescent="0.25">
      <c r="A222">
        <v>33</v>
      </c>
      <c r="C222">
        <v>0</v>
      </c>
      <c r="G222">
        <v>26.16342831769812</v>
      </c>
      <c r="I222">
        <v>9.9750000000000014</v>
      </c>
    </row>
    <row r="223" spans="1:13" x14ac:dyDescent="0.25">
      <c r="A223">
        <v>34</v>
      </c>
      <c r="C223">
        <v>0</v>
      </c>
      <c r="G223">
        <v>43.555633017205778</v>
      </c>
      <c r="I223">
        <v>11.175000000000001</v>
      </c>
    </row>
    <row r="224" spans="1:13" x14ac:dyDescent="0.25">
      <c r="A224">
        <v>35</v>
      </c>
      <c r="C224">
        <v>0</v>
      </c>
      <c r="G224">
        <v>43.555633017205778</v>
      </c>
      <c r="I224">
        <v>11.175000000000001</v>
      </c>
    </row>
    <row r="225" spans="1:13" x14ac:dyDescent="0.25">
      <c r="A225">
        <v>36</v>
      </c>
      <c r="C225">
        <v>0</v>
      </c>
      <c r="G225">
        <v>43.555633017205778</v>
      </c>
      <c r="I225">
        <v>11.175000000000001</v>
      </c>
    </row>
    <row r="226" spans="1:13" x14ac:dyDescent="0.25">
      <c r="A226">
        <v>37</v>
      </c>
      <c r="C226">
        <v>0</v>
      </c>
      <c r="G226">
        <v>26.2487335922151</v>
      </c>
      <c r="I226">
        <v>9.3000000000000007</v>
      </c>
    </row>
    <row r="227" spans="1:13" x14ac:dyDescent="0.25">
      <c r="A227">
        <v>38</v>
      </c>
      <c r="C227">
        <v>0</v>
      </c>
      <c r="G227">
        <v>26.2487335922151</v>
      </c>
      <c r="I227">
        <v>9.3000000000000007</v>
      </c>
    </row>
    <row r="228" spans="1:13" x14ac:dyDescent="0.25">
      <c r="A228">
        <v>39</v>
      </c>
      <c r="C228">
        <v>0</v>
      </c>
      <c r="G228">
        <v>26.2487335922151</v>
      </c>
      <c r="I228">
        <v>9.3000000000000007</v>
      </c>
    </row>
    <row r="229" spans="1:13" x14ac:dyDescent="0.25">
      <c r="A229">
        <v>40</v>
      </c>
      <c r="C229">
        <v>25</v>
      </c>
      <c r="D229">
        <v>1.2140600000000001</v>
      </c>
      <c r="E229">
        <v>4.0568522280211308E-2</v>
      </c>
      <c r="F229">
        <v>3.3415582656714911</v>
      </c>
      <c r="G229">
        <v>27.582809524942444</v>
      </c>
      <c r="I229">
        <v>10.5</v>
      </c>
      <c r="J229">
        <v>-0.42975477733124834</v>
      </c>
      <c r="K229">
        <v>5.9433259156892086</v>
      </c>
      <c r="L229">
        <v>8.1258660148350721</v>
      </c>
      <c r="M229" t="s">
        <v>586</v>
      </c>
    </row>
    <row r="230" spans="1:13" x14ac:dyDescent="0.25">
      <c r="A230">
        <v>41</v>
      </c>
      <c r="C230">
        <v>25</v>
      </c>
      <c r="D230">
        <v>2.983816</v>
      </c>
      <c r="E230">
        <v>5.4569685418432386E-2</v>
      </c>
      <c r="F230">
        <v>1.8288555801843138</v>
      </c>
      <c r="G230">
        <v>27.582809524942444</v>
      </c>
      <c r="I230">
        <v>10.5</v>
      </c>
      <c r="J230">
        <v>0.3368081242854194</v>
      </c>
      <c r="K230">
        <v>3.3544198315895368</v>
      </c>
      <c r="L230">
        <v>14.897841959675759</v>
      </c>
      <c r="M230" t="s">
        <v>586</v>
      </c>
    </row>
    <row r="231" spans="1:13" x14ac:dyDescent="0.25">
      <c r="A231">
        <v>42</v>
      </c>
      <c r="C231">
        <v>25</v>
      </c>
      <c r="D231">
        <v>7.8644599999999993</v>
      </c>
      <c r="E231">
        <v>0.17538386945972737</v>
      </c>
      <c r="F231">
        <v>2.2300815244750103</v>
      </c>
      <c r="G231">
        <v>27.582809524942444</v>
      </c>
      <c r="I231">
        <v>10.5</v>
      </c>
      <c r="J231">
        <v>0.24166719775666276</v>
      </c>
      <c r="K231">
        <v>3.9213017131404295</v>
      </c>
      <c r="L231">
        <v>12.260153732999621</v>
      </c>
      <c r="M231" t="s">
        <v>586</v>
      </c>
    </row>
    <row r="232" spans="1:13" x14ac:dyDescent="0.25">
      <c r="A232">
        <v>43</v>
      </c>
      <c r="C232">
        <v>25</v>
      </c>
      <c r="D232">
        <v>1.0061119999999999</v>
      </c>
      <c r="E232">
        <v>4.7195482834695102E-2</v>
      </c>
      <c r="F232">
        <v>4.6908776393378773</v>
      </c>
      <c r="G232">
        <v>22.757982753098187</v>
      </c>
      <c r="I232">
        <v>8.1000000000000014</v>
      </c>
      <c r="J232">
        <v>0.13057324840764131</v>
      </c>
      <c r="K232">
        <v>7.8705213533151381</v>
      </c>
      <c r="L232">
        <v>4.8237049107689858</v>
      </c>
      <c r="M232" t="s">
        <v>585</v>
      </c>
    </row>
    <row r="233" spans="1:13" x14ac:dyDescent="0.25">
      <c r="A233">
        <v>44</v>
      </c>
      <c r="C233">
        <v>25</v>
      </c>
      <c r="D233">
        <v>1.9905360000000001</v>
      </c>
      <c r="E233">
        <v>5.0843738388648564E-2</v>
      </c>
      <c r="F233">
        <v>2.5542737427832787</v>
      </c>
      <c r="G233">
        <v>22.757982753098187</v>
      </c>
      <c r="I233">
        <v>8.1000000000000014</v>
      </c>
      <c r="J233">
        <v>0.11245787858975642</v>
      </c>
      <c r="K233">
        <v>4.3270095541821663</v>
      </c>
      <c r="L233">
        <v>8.8657392100161534</v>
      </c>
      <c r="M233" t="s">
        <v>586</v>
      </c>
    </row>
    <row r="234" spans="1:13" x14ac:dyDescent="0.25">
      <c r="A234">
        <v>45</v>
      </c>
      <c r="C234">
        <v>25</v>
      </c>
      <c r="D234">
        <v>4.0317119999999997</v>
      </c>
      <c r="E234">
        <v>0.20901574964581013</v>
      </c>
      <c r="F234">
        <v>5.1842926688664797</v>
      </c>
      <c r="G234">
        <v>22.757982753098187</v>
      </c>
      <c r="I234">
        <v>8.1000000000000014</v>
      </c>
      <c r="J234">
        <v>-0.14582920546860906</v>
      </c>
      <c r="K234">
        <v>8.6999121090982996</v>
      </c>
      <c r="L234">
        <v>4.3616660925459705</v>
      </c>
      <c r="M234" t="s">
        <v>585</v>
      </c>
    </row>
    <row r="235" spans="1:13" x14ac:dyDescent="0.25">
      <c r="A235">
        <v>46</v>
      </c>
      <c r="C235">
        <v>25</v>
      </c>
      <c r="D235">
        <v>0.34645200000000004</v>
      </c>
      <c r="E235">
        <v>2.6328804251870865E-2</v>
      </c>
      <c r="F235">
        <v>7.5995532575568516</v>
      </c>
      <c r="G235">
        <v>26.16342831769812</v>
      </c>
      <c r="I235">
        <v>9.9750000000000014</v>
      </c>
      <c r="J235">
        <v>7.2790294627391672E-2</v>
      </c>
      <c r="K235">
        <v>12.612053169596196</v>
      </c>
      <c r="L235">
        <v>3.4331804961201757</v>
      </c>
      <c r="M235" t="s">
        <v>584</v>
      </c>
    </row>
    <row r="236" spans="1:13" x14ac:dyDescent="0.25">
      <c r="A236">
        <v>47</v>
      </c>
      <c r="C236">
        <v>25</v>
      </c>
      <c r="D236">
        <v>0.75047999999999992</v>
      </c>
      <c r="E236">
        <v>6.0834680350383474E-2</v>
      </c>
      <c r="F236">
        <v>8.1061028075876074</v>
      </c>
      <c r="G236">
        <v>26.16342831769812</v>
      </c>
      <c r="I236">
        <v>9.9750000000000014</v>
      </c>
      <c r="J236">
        <v>-2.8881987577639903</v>
      </c>
      <c r="K236">
        <v>16.263268390283542</v>
      </c>
      <c r="L236">
        <v>2.8713217821698076</v>
      </c>
      <c r="M236" t="s">
        <v>587</v>
      </c>
    </row>
    <row r="237" spans="1:13" x14ac:dyDescent="0.25">
      <c r="A237">
        <v>48</v>
      </c>
      <c r="C237">
        <v>25</v>
      </c>
      <c r="D237">
        <v>1.9486999999999997</v>
      </c>
      <c r="E237">
        <v>0.15946174306083577</v>
      </c>
      <c r="F237">
        <v>8.1829806055747838</v>
      </c>
      <c r="G237">
        <v>26.16342831769812</v>
      </c>
      <c r="I237">
        <v>9.9750000000000014</v>
      </c>
      <c r="J237">
        <v>-0.45463833265224518</v>
      </c>
      <c r="K237">
        <v>13.956556331850638</v>
      </c>
      <c r="L237">
        <v>3.1417390831320509</v>
      </c>
      <c r="M237" t="s">
        <v>584</v>
      </c>
    </row>
    <row r="238" spans="1:13" x14ac:dyDescent="0.25">
      <c r="A238">
        <v>49</v>
      </c>
      <c r="C238">
        <v>25</v>
      </c>
      <c r="D238">
        <v>0.28698400000000002</v>
      </c>
      <c r="E238">
        <v>1.636262713217736E-2</v>
      </c>
      <c r="F238">
        <v>5.7015816673324506</v>
      </c>
      <c r="G238">
        <v>43.555633017205778</v>
      </c>
      <c r="I238">
        <v>11.175000000000001</v>
      </c>
      <c r="J238">
        <v>-1.9863387978142035</v>
      </c>
      <c r="K238">
        <v>11.393948548912746</v>
      </c>
      <c r="L238">
        <v>7.2908355338598945</v>
      </c>
      <c r="M238" t="s">
        <v>586</v>
      </c>
    </row>
    <row r="239" spans="1:13" x14ac:dyDescent="0.25">
      <c r="A239">
        <v>50</v>
      </c>
      <c r="C239">
        <v>25</v>
      </c>
      <c r="D239">
        <v>0.73586800000000008</v>
      </c>
      <c r="E239">
        <v>3.8327130512645122E-2</v>
      </c>
      <c r="F239">
        <v>5.2084246784267174</v>
      </c>
      <c r="G239">
        <v>43.555633017205778</v>
      </c>
      <c r="I239">
        <v>11.175000000000001</v>
      </c>
      <c r="J239">
        <v>1.0946558593213471</v>
      </c>
      <c r="K239">
        <v>9.6885565787254304</v>
      </c>
      <c r="L239">
        <v>8.1523646360400868</v>
      </c>
      <c r="M239" t="s">
        <v>586</v>
      </c>
    </row>
    <row r="240" spans="1:13" x14ac:dyDescent="0.25">
      <c r="A240">
        <v>51</v>
      </c>
      <c r="C240">
        <v>25</v>
      </c>
      <c r="D240">
        <v>1.8723040000000004</v>
      </c>
      <c r="E240">
        <v>0.11039531421215307</v>
      </c>
      <c r="F240">
        <v>5.8962280811317527</v>
      </c>
      <c r="G240">
        <v>43.555633017205778</v>
      </c>
      <c r="I240">
        <v>11.175000000000001</v>
      </c>
      <c r="J240">
        <v>0.4940153507595102</v>
      </c>
      <c r="K240">
        <v>10.222791684626902</v>
      </c>
      <c r="L240">
        <v>7.3032482926238496</v>
      </c>
      <c r="M240" t="s">
        <v>586</v>
      </c>
    </row>
    <row r="241" spans="1:13" x14ac:dyDescent="0.25">
      <c r="A241">
        <v>52</v>
      </c>
      <c r="C241">
        <v>25</v>
      </c>
      <c r="D241">
        <v>0.14679599999999998</v>
      </c>
      <c r="E241">
        <v>5.6076198159290356E-3</v>
      </c>
      <c r="F241">
        <v>3.8200085941912834</v>
      </c>
      <c r="G241">
        <v>26.2487335922151</v>
      </c>
      <c r="I241">
        <v>9.3000000000000007</v>
      </c>
      <c r="J241">
        <v>1.5889273356401332</v>
      </c>
      <c r="K241">
        <v>7.8919415160557502</v>
      </c>
      <c r="L241">
        <v>6.4554321406691972</v>
      </c>
      <c r="M241" t="s">
        <v>586</v>
      </c>
    </row>
    <row r="242" spans="1:13" x14ac:dyDescent="0.25">
      <c r="A242">
        <v>53</v>
      </c>
      <c r="C242">
        <v>25</v>
      </c>
      <c r="D242">
        <v>0.32461600000000013</v>
      </c>
      <c r="E242">
        <v>6.8859567236514057E-3</v>
      </c>
      <c r="F242">
        <v>2.1212622679262276</v>
      </c>
      <c r="G242">
        <v>26.2487335922151</v>
      </c>
      <c r="I242">
        <v>9.3000000000000007</v>
      </c>
      <c r="J242">
        <v>-0.17958179581791586</v>
      </c>
      <c r="K242">
        <v>3.6796645378961914</v>
      </c>
      <c r="L242">
        <v>12.289452459776561</v>
      </c>
      <c r="M242" t="s">
        <v>586</v>
      </c>
    </row>
    <row r="243" spans="1:13" x14ac:dyDescent="0.25">
      <c r="A243">
        <v>54</v>
      </c>
      <c r="C243">
        <v>25</v>
      </c>
      <c r="D243">
        <v>0.7983880000000001</v>
      </c>
      <c r="E243">
        <v>2.3986842226520755E-2</v>
      </c>
      <c r="F243">
        <v>3.0044091627780918</v>
      </c>
      <c r="G243">
        <v>26.2487335922151</v>
      </c>
      <c r="I243">
        <v>9.3000000000000007</v>
      </c>
      <c r="J243">
        <v>0.84476443097134502</v>
      </c>
      <c r="K243">
        <v>5.8020395495551957</v>
      </c>
      <c r="L243">
        <v>8.4555624034089369</v>
      </c>
      <c r="M243" t="s">
        <v>586</v>
      </c>
    </row>
    <row r="244" spans="1:13" x14ac:dyDescent="0.25">
      <c r="A244">
        <v>55</v>
      </c>
      <c r="C244">
        <v>0</v>
      </c>
    </row>
    <row r="245" spans="1:13" x14ac:dyDescent="0.25">
      <c r="A245">
        <v>56</v>
      </c>
      <c r="C245">
        <v>0</v>
      </c>
    </row>
    <row r="246" spans="1:13" x14ac:dyDescent="0.25">
      <c r="A246">
        <v>57</v>
      </c>
      <c r="C246">
        <v>0</v>
      </c>
    </row>
    <row r="247" spans="1:13" x14ac:dyDescent="0.25">
      <c r="A247">
        <v>58</v>
      </c>
      <c r="C247">
        <v>25</v>
      </c>
      <c r="D247">
        <v>10.282411999999999</v>
      </c>
      <c r="E247">
        <v>0.25684105545388702</v>
      </c>
      <c r="F247">
        <v>2.4978677712377899</v>
      </c>
      <c r="J247">
        <v>-7.0828109663069377E-2</v>
      </c>
      <c r="K247">
        <v>4.1923099322054229</v>
      </c>
    </row>
    <row r="248" spans="1:13" x14ac:dyDescent="0.25">
      <c r="A248">
        <v>59</v>
      </c>
      <c r="C248">
        <v>25</v>
      </c>
      <c r="D248">
        <v>10.962323999999999</v>
      </c>
      <c r="E248">
        <v>0.34872433272333231</v>
      </c>
      <c r="F248">
        <v>3.1811168208797</v>
      </c>
      <c r="J248">
        <v>-0.808708162545142</v>
      </c>
      <c r="K248">
        <v>6.0575509169966466</v>
      </c>
    </row>
    <row r="249" spans="1:13" x14ac:dyDescent="0.25">
      <c r="A249">
        <v>60</v>
      </c>
      <c r="C249">
        <v>25</v>
      </c>
      <c r="D249">
        <v>11.864048000000002</v>
      </c>
      <c r="E249">
        <v>0.3282312969030628</v>
      </c>
      <c r="F249">
        <v>2.7666045931629974</v>
      </c>
      <c r="J249">
        <v>-9.9798752094557311E-2</v>
      </c>
      <c r="K249">
        <v>4.664696330813503</v>
      </c>
    </row>
    <row r="250" spans="1:13" x14ac:dyDescent="0.25">
      <c r="A250">
        <v>61</v>
      </c>
      <c r="C250">
        <v>25</v>
      </c>
      <c r="D250">
        <v>5.1844959999999993</v>
      </c>
      <c r="E250">
        <v>0.66721256138255269</v>
      </c>
      <c r="F250">
        <v>12.869381351293409</v>
      </c>
      <c r="J250">
        <v>0.16027201421891807</v>
      </c>
      <c r="K250">
        <v>21.394751243853044</v>
      </c>
    </row>
    <row r="251" spans="1:13" x14ac:dyDescent="0.25">
      <c r="A251">
        <v>62</v>
      </c>
      <c r="C251">
        <v>25</v>
      </c>
      <c r="D251">
        <v>6.164752</v>
      </c>
      <c r="E251">
        <v>0.31433732029991801</v>
      </c>
      <c r="F251">
        <v>5.0989451043597214</v>
      </c>
      <c r="J251">
        <v>-0.78933985644854965</v>
      </c>
      <c r="K251">
        <v>9.20259927864209</v>
      </c>
    </row>
    <row r="252" spans="1:13" x14ac:dyDescent="0.25">
      <c r="A252">
        <v>63</v>
      </c>
      <c r="C252">
        <v>25</v>
      </c>
      <c r="D252">
        <v>6.630744</v>
      </c>
      <c r="E252">
        <v>0.17380840524362828</v>
      </c>
      <c r="F252">
        <v>2.6212504244414849</v>
      </c>
      <c r="J252">
        <v>0.36089542750759857</v>
      </c>
      <c r="K252">
        <v>4.6859586278360483</v>
      </c>
    </row>
    <row r="253" spans="1:13" x14ac:dyDescent="0.25">
      <c r="A253">
        <v>64</v>
      </c>
      <c r="C253">
        <v>25</v>
      </c>
      <c r="D253">
        <v>0.14360800000000001</v>
      </c>
      <c r="E253">
        <v>3.3061041020109053E-2</v>
      </c>
      <c r="F253">
        <v>23.021726519489896</v>
      </c>
      <c r="J253">
        <v>0.42517482517484284</v>
      </c>
      <c r="K253">
        <v>38.411023582333172</v>
      </c>
    </row>
    <row r="254" spans="1:13" x14ac:dyDescent="0.25">
      <c r="A254">
        <v>65</v>
      </c>
      <c r="C254">
        <v>25</v>
      </c>
      <c r="D254">
        <v>0.41771199999999992</v>
      </c>
      <c r="E254">
        <v>1.5328848619514772E-2</v>
      </c>
      <c r="F254">
        <v>3.6697170824670526</v>
      </c>
      <c r="J254">
        <v>-1.109848484848504</v>
      </c>
      <c r="K254">
        <v>7.1648816709191401</v>
      </c>
    </row>
    <row r="255" spans="1:13" x14ac:dyDescent="0.25">
      <c r="A255">
        <v>66</v>
      </c>
      <c r="C255">
        <v>25</v>
      </c>
      <c r="D255">
        <v>1.0887040000000001</v>
      </c>
      <c r="E255">
        <v>3.115325665159261E-2</v>
      </c>
      <c r="F255">
        <v>2.8614992368534153</v>
      </c>
      <c r="J255">
        <v>-2.7180899908159039E-2</v>
      </c>
      <c r="K255">
        <v>4.7486546407162944</v>
      </c>
    </row>
    <row r="256" spans="1:13" x14ac:dyDescent="0.25">
      <c r="A256">
        <v>67</v>
      </c>
      <c r="C256">
        <v>25</v>
      </c>
      <c r="D256">
        <v>49.839127999999988</v>
      </c>
      <c r="E256">
        <v>0.57875046617691783</v>
      </c>
      <c r="F256">
        <v>1.1612371431878141</v>
      </c>
      <c r="G256">
        <v>3.6654153790683175</v>
      </c>
      <c r="I256">
        <v>1.2000000000000002</v>
      </c>
      <c r="J256">
        <v>-0.28046011048576902</v>
      </c>
      <c r="K256">
        <v>2.1965013967456621</v>
      </c>
      <c r="L256">
        <v>2.914956078041226</v>
      </c>
      <c r="M256" t="s">
        <v>587</v>
      </c>
    </row>
    <row r="257" spans="1:13" x14ac:dyDescent="0.25">
      <c r="A257">
        <v>68</v>
      </c>
      <c r="C257">
        <v>25</v>
      </c>
      <c r="D257">
        <v>14.800632000000002</v>
      </c>
      <c r="E257">
        <v>7.9774811814256455E-2</v>
      </c>
      <c r="F257">
        <v>0.53899598215979183</v>
      </c>
      <c r="G257">
        <v>3.6654153790683175</v>
      </c>
      <c r="I257">
        <v>1.2000000000000002</v>
      </c>
      <c r="J257">
        <v>0.14433701190180045</v>
      </c>
      <c r="K257">
        <v>1.033680382465457</v>
      </c>
      <c r="L257">
        <v>6.5326616221837641</v>
      </c>
      <c r="M257" t="s">
        <v>586</v>
      </c>
    </row>
    <row r="258" spans="1:13" x14ac:dyDescent="0.25">
      <c r="A258">
        <v>69</v>
      </c>
      <c r="C258">
        <v>25</v>
      </c>
      <c r="D258">
        <v>47.319515999999993</v>
      </c>
      <c r="E258">
        <v>0.56263412229144638</v>
      </c>
      <c r="F258">
        <v>1.1890107292970757</v>
      </c>
      <c r="G258">
        <v>3.6654153790683175</v>
      </c>
      <c r="I258">
        <v>1.2000000000000002</v>
      </c>
      <c r="J258">
        <v>6.3049670435612035E-2</v>
      </c>
      <c r="K258">
        <v>2.0249173737757871</v>
      </c>
      <c r="L258">
        <v>3.0297167383530397</v>
      </c>
      <c r="M258" t="s">
        <v>584</v>
      </c>
    </row>
    <row r="259" spans="1:13" x14ac:dyDescent="0.25">
      <c r="A259">
        <v>70</v>
      </c>
      <c r="C259">
        <v>25</v>
      </c>
      <c r="D259">
        <v>19.490500000000004</v>
      </c>
      <c r="E259">
        <v>0.15752848684179865</v>
      </c>
      <c r="F259">
        <v>0.80823214818398004</v>
      </c>
      <c r="J259">
        <v>0.28814736679618458</v>
      </c>
      <c r="K259">
        <v>1.6217304112997515</v>
      </c>
    </row>
    <row r="260" spans="1:13" x14ac:dyDescent="0.25">
      <c r="A260">
        <v>71</v>
      </c>
      <c r="C260">
        <v>25</v>
      </c>
      <c r="D260">
        <v>9.8274359999999987</v>
      </c>
      <c r="E260">
        <v>0.31543085068944465</v>
      </c>
      <c r="F260">
        <v>3.2096963103035696</v>
      </c>
      <c r="J260">
        <v>-7.1828766078616227E-2</v>
      </c>
      <c r="K260">
        <v>5.3678276780795056</v>
      </c>
    </row>
    <row r="261" spans="1:13" x14ac:dyDescent="0.25">
      <c r="A261">
        <v>72</v>
      </c>
      <c r="C261">
        <v>25</v>
      </c>
      <c r="D261">
        <v>14.942495999999998</v>
      </c>
      <c r="E261">
        <v>0.10446846605555164</v>
      </c>
      <c r="F261">
        <v>0.69913665063421571</v>
      </c>
      <c r="J261">
        <v>-1.5416733579588246E-2</v>
      </c>
      <c r="K261">
        <v>1.1689922071260441</v>
      </c>
    </row>
    <row r="262" spans="1:13" x14ac:dyDescent="0.25">
      <c r="A262">
        <v>73</v>
      </c>
      <c r="C262">
        <v>0</v>
      </c>
      <c r="G262">
        <v>5.4740904491766216</v>
      </c>
      <c r="I262">
        <v>1.6500000000000001</v>
      </c>
    </row>
    <row r="263" spans="1:13" x14ac:dyDescent="0.25">
      <c r="A263">
        <v>74</v>
      </c>
      <c r="C263">
        <v>0</v>
      </c>
      <c r="G263">
        <v>5.4740904491766216</v>
      </c>
      <c r="I263">
        <v>1.6500000000000001</v>
      </c>
    </row>
    <row r="264" spans="1:13" x14ac:dyDescent="0.25">
      <c r="A264">
        <v>75</v>
      </c>
      <c r="C264">
        <v>0</v>
      </c>
      <c r="G264">
        <v>5.4740904491766216</v>
      </c>
      <c r="I264">
        <v>1.6500000000000001</v>
      </c>
    </row>
    <row r="265" spans="1:13" x14ac:dyDescent="0.25">
      <c r="A265">
        <v>76</v>
      </c>
      <c r="C265">
        <v>25</v>
      </c>
      <c r="D265">
        <v>4.5726240000000002</v>
      </c>
      <c r="E265">
        <v>0.2743823522629204</v>
      </c>
      <c r="F265">
        <v>6.0005448132827102</v>
      </c>
      <c r="G265">
        <v>22.797628473468187</v>
      </c>
      <c r="I265">
        <v>7.2749999999999995</v>
      </c>
      <c r="J265">
        <v>-1.2541516401407951</v>
      </c>
      <c r="K265">
        <v>11.155050582057266</v>
      </c>
      <c r="L265">
        <v>3.5902534692581738</v>
      </c>
      <c r="M265" t="s">
        <v>584</v>
      </c>
    </row>
    <row r="266" spans="1:13" x14ac:dyDescent="0.25">
      <c r="A266">
        <v>77</v>
      </c>
      <c r="C266">
        <v>25</v>
      </c>
      <c r="D266">
        <v>2.3624999999999998</v>
      </c>
      <c r="E266">
        <v>8.893195900987072E-2</v>
      </c>
      <c r="F266">
        <v>3.7643157252855333</v>
      </c>
      <c r="G266">
        <v>22.797628473468187</v>
      </c>
      <c r="I266">
        <v>7.2749999999999995</v>
      </c>
      <c r="J266">
        <v>0.7978496458742188</v>
      </c>
      <c r="K266">
        <v>7.0089705925953485</v>
      </c>
      <c r="L266">
        <v>5.8442969275445744</v>
      </c>
      <c r="M266" t="s">
        <v>585</v>
      </c>
    </row>
    <row r="267" spans="1:13" x14ac:dyDescent="0.25">
      <c r="A267">
        <v>78</v>
      </c>
      <c r="C267">
        <v>25</v>
      </c>
      <c r="D267">
        <v>1.2213039999999999</v>
      </c>
      <c r="E267">
        <v>5.5083553806921377E-2</v>
      </c>
      <c r="F267">
        <v>4.5102246293241794</v>
      </c>
      <c r="G267">
        <v>22.797628473468187</v>
      </c>
      <c r="I267">
        <v>7.2749999999999995</v>
      </c>
      <c r="J267">
        <v>-1.2049830124575329</v>
      </c>
      <c r="K267">
        <v>8.646853650842429</v>
      </c>
      <c r="L267">
        <v>4.7874878161547656</v>
      </c>
      <c r="M267" t="s">
        <v>585</v>
      </c>
    </row>
    <row r="268" spans="1:13" x14ac:dyDescent="0.25">
      <c r="A268">
        <v>79</v>
      </c>
      <c r="C268">
        <v>25</v>
      </c>
      <c r="D268">
        <v>0.10709200000000001</v>
      </c>
      <c r="E268">
        <v>6.8489609917612073E-3</v>
      </c>
      <c r="F268">
        <v>6.3953992751664055</v>
      </c>
      <c r="J268">
        <v>0.27340823970037509</v>
      </c>
      <c r="K268">
        <v>10.825817043724944</v>
      </c>
    </row>
    <row r="269" spans="1:13" x14ac:dyDescent="0.25">
      <c r="A269">
        <v>80</v>
      </c>
      <c r="C269">
        <v>25</v>
      </c>
      <c r="D269">
        <v>0.10256400000000002</v>
      </c>
      <c r="E269">
        <v>3.7048256819091139E-3</v>
      </c>
      <c r="F269">
        <v>3.6122086520700374</v>
      </c>
      <c r="J269">
        <v>-3.50877192982266E-2</v>
      </c>
      <c r="K269">
        <v>5.9952319952137882</v>
      </c>
    </row>
    <row r="270" spans="1:13" x14ac:dyDescent="0.25">
      <c r="A270">
        <v>81</v>
      </c>
      <c r="C270">
        <v>25</v>
      </c>
      <c r="D270">
        <v>6.3236000000000001E-2</v>
      </c>
      <c r="E270">
        <v>2.2521989254948149E-3</v>
      </c>
      <c r="F270">
        <v>3.5615771482934004</v>
      </c>
      <c r="J270">
        <v>-0.10110584518166607</v>
      </c>
      <c r="K270">
        <v>5.9777081398657765</v>
      </c>
    </row>
    <row r="271" spans="1:13" x14ac:dyDescent="0.25">
      <c r="A271">
        <v>82</v>
      </c>
      <c r="C271">
        <v>25</v>
      </c>
      <c r="D271">
        <v>39.193863999999991</v>
      </c>
      <c r="E271">
        <v>7.07549850510431</v>
      </c>
      <c r="F271">
        <v>18.052566863793555</v>
      </c>
      <c r="J271">
        <v>7.4785050470703069</v>
      </c>
      <c r="K271">
        <v>37.265240372329671</v>
      </c>
    </row>
    <row r="272" spans="1:13" x14ac:dyDescent="0.25">
      <c r="A272">
        <v>83</v>
      </c>
      <c r="C272">
        <v>25</v>
      </c>
      <c r="D272">
        <v>40.723823999999993</v>
      </c>
      <c r="E272">
        <v>8.0076935583995308</v>
      </c>
      <c r="F272">
        <v>19.663412646119706</v>
      </c>
      <c r="J272">
        <v>3.6139977711851641</v>
      </c>
      <c r="K272">
        <v>36.058628637282681</v>
      </c>
    </row>
    <row r="273" spans="1:11" x14ac:dyDescent="0.25">
      <c r="A273">
        <v>84</v>
      </c>
      <c r="C273">
        <v>25</v>
      </c>
      <c r="D273">
        <v>33.550919999999998</v>
      </c>
      <c r="E273">
        <v>5.033293440184071</v>
      </c>
      <c r="F273">
        <v>15.001953568438873</v>
      </c>
      <c r="J273">
        <v>9.0153248589677173E-2</v>
      </c>
      <c r="K273">
        <v>24.843376636513817</v>
      </c>
    </row>
    <row r="274" spans="1:11" x14ac:dyDescent="0.25">
      <c r="A274">
        <v>85</v>
      </c>
    </row>
    <row r="275" spans="1:11" x14ac:dyDescent="0.25">
      <c r="A275">
        <v>86</v>
      </c>
    </row>
    <row r="276" spans="1:11" x14ac:dyDescent="0.25">
      <c r="A276">
        <v>87</v>
      </c>
    </row>
    <row r="277" spans="1:11" x14ac:dyDescent="0.25">
      <c r="A277">
        <v>88</v>
      </c>
    </row>
    <row r="278" spans="1:11" x14ac:dyDescent="0.25">
      <c r="A278">
        <v>89</v>
      </c>
    </row>
    <row r="279" spans="1:11" x14ac:dyDescent="0.25">
      <c r="A279">
        <v>90</v>
      </c>
    </row>
    <row r="280" spans="1:11" x14ac:dyDescent="0.25">
      <c r="A280">
        <v>91</v>
      </c>
    </row>
    <row r="281" spans="1:11" x14ac:dyDescent="0.25">
      <c r="A281">
        <v>92</v>
      </c>
    </row>
    <row r="282" spans="1:11" x14ac:dyDescent="0.25">
      <c r="A282">
        <v>93</v>
      </c>
    </row>
    <row r="283" spans="1:11" x14ac:dyDescent="0.25">
      <c r="A283">
        <v>94</v>
      </c>
    </row>
    <row r="284" spans="1:11" x14ac:dyDescent="0.25">
      <c r="A284">
        <v>95</v>
      </c>
    </row>
    <row r="285" spans="1:11" x14ac:dyDescent="0.25">
      <c r="A285">
        <v>96</v>
      </c>
    </row>
    <row r="286" spans="1:11" x14ac:dyDescent="0.25">
      <c r="A286">
        <v>97</v>
      </c>
    </row>
    <row r="287" spans="1:11" x14ac:dyDescent="0.25">
      <c r="A287">
        <v>98</v>
      </c>
    </row>
    <row r="288" spans="1:11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B41F-209C-49BA-8DAB-91A18F05BDEF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460</v>
      </c>
      <c r="B1" s="86"/>
      <c r="C1" s="86" t="s">
        <v>461</v>
      </c>
      <c r="D1">
        <v>26</v>
      </c>
    </row>
    <row r="3" spans="1:9" x14ac:dyDescent="0.25">
      <c r="A3" s="86" t="s">
        <v>379</v>
      </c>
      <c r="B3" s="86" t="s">
        <v>199</v>
      </c>
      <c r="C3" s="86" t="s">
        <v>462</v>
      </c>
      <c r="D3" s="86" t="s">
        <v>463</v>
      </c>
      <c r="E3" s="86" t="s">
        <v>179</v>
      </c>
      <c r="F3" s="86" t="s">
        <v>7</v>
      </c>
      <c r="G3" s="86" t="s">
        <v>464</v>
      </c>
      <c r="H3" s="86" t="s">
        <v>465</v>
      </c>
      <c r="I3" s="86" t="s">
        <v>466</v>
      </c>
    </row>
    <row r="4" spans="1:9" x14ac:dyDescent="0.25">
      <c r="A4">
        <v>1</v>
      </c>
      <c r="B4" s="92">
        <v>45663</v>
      </c>
      <c r="E4" s="94" t="s">
        <v>39</v>
      </c>
      <c r="I4" t="s">
        <v>467</v>
      </c>
    </row>
    <row r="5" spans="1:9" x14ac:dyDescent="0.25">
      <c r="A5">
        <v>2</v>
      </c>
      <c r="B5" s="92">
        <v>45670</v>
      </c>
      <c r="E5" s="94" t="s">
        <v>39</v>
      </c>
      <c r="I5" t="s">
        <v>467</v>
      </c>
    </row>
    <row r="6" spans="1:9" x14ac:dyDescent="0.25">
      <c r="A6">
        <v>3</v>
      </c>
      <c r="B6" s="92">
        <v>45677</v>
      </c>
      <c r="E6" s="94" t="s">
        <v>39</v>
      </c>
      <c r="I6" t="s">
        <v>467</v>
      </c>
    </row>
    <row r="7" spans="1:9" x14ac:dyDescent="0.25">
      <c r="A7">
        <v>4</v>
      </c>
      <c r="B7" s="92">
        <v>45684</v>
      </c>
      <c r="E7" s="94" t="s">
        <v>39</v>
      </c>
      <c r="I7" t="s">
        <v>467</v>
      </c>
    </row>
    <row r="8" spans="1:9" x14ac:dyDescent="0.25">
      <c r="A8">
        <v>5</v>
      </c>
      <c r="B8" s="92">
        <v>45691</v>
      </c>
      <c r="E8" s="94" t="s">
        <v>39</v>
      </c>
      <c r="I8" t="s">
        <v>467</v>
      </c>
    </row>
    <row r="9" spans="1:9" x14ac:dyDescent="0.25">
      <c r="A9">
        <v>6</v>
      </c>
      <c r="B9" s="92">
        <v>45698</v>
      </c>
      <c r="E9" s="94" t="s">
        <v>39</v>
      </c>
      <c r="I9" t="s">
        <v>467</v>
      </c>
    </row>
    <row r="10" spans="1:9" x14ac:dyDescent="0.25">
      <c r="A10">
        <v>7</v>
      </c>
      <c r="B10" s="92">
        <v>45705</v>
      </c>
      <c r="E10" s="94" t="s">
        <v>39</v>
      </c>
      <c r="I10" t="s">
        <v>467</v>
      </c>
    </row>
    <row r="11" spans="1:9" x14ac:dyDescent="0.25">
      <c r="A11">
        <v>8</v>
      </c>
      <c r="B11" s="92">
        <v>45712</v>
      </c>
      <c r="E11" s="94" t="s">
        <v>39</v>
      </c>
      <c r="I11" t="s">
        <v>467</v>
      </c>
    </row>
    <row r="12" spans="1:9" x14ac:dyDescent="0.25">
      <c r="A12">
        <v>9</v>
      </c>
      <c r="B12" s="92">
        <v>45719</v>
      </c>
      <c r="E12" s="94" t="s">
        <v>39</v>
      </c>
      <c r="I12" t="s">
        <v>467</v>
      </c>
    </row>
    <row r="13" spans="1:9" x14ac:dyDescent="0.25">
      <c r="A13">
        <v>10</v>
      </c>
      <c r="B13" s="92">
        <v>45726</v>
      </c>
      <c r="E13" s="94" t="s">
        <v>39</v>
      </c>
      <c r="I13" t="s">
        <v>467</v>
      </c>
    </row>
    <row r="14" spans="1:9" x14ac:dyDescent="0.25">
      <c r="A14">
        <v>11</v>
      </c>
      <c r="B14" s="92">
        <v>45733</v>
      </c>
      <c r="E14" s="94" t="s">
        <v>39</v>
      </c>
      <c r="I14" t="s">
        <v>467</v>
      </c>
    </row>
    <row r="15" spans="1:9" x14ac:dyDescent="0.25">
      <c r="A15">
        <v>12</v>
      </c>
      <c r="B15" s="92">
        <v>45740</v>
      </c>
      <c r="E15" s="94" t="s">
        <v>39</v>
      </c>
      <c r="I15" t="s">
        <v>467</v>
      </c>
    </row>
    <row r="16" spans="1:9" x14ac:dyDescent="0.25">
      <c r="A16">
        <v>13</v>
      </c>
      <c r="B16" s="92">
        <v>45747</v>
      </c>
      <c r="E16" s="94" t="s">
        <v>39</v>
      </c>
      <c r="I16" t="s">
        <v>467</v>
      </c>
    </row>
    <row r="17" spans="1:9" x14ac:dyDescent="0.25">
      <c r="A17">
        <v>14</v>
      </c>
      <c r="B17" s="92">
        <v>45754</v>
      </c>
      <c r="E17" s="94" t="s">
        <v>39</v>
      </c>
      <c r="I17" t="s">
        <v>467</v>
      </c>
    </row>
    <row r="18" spans="1:9" x14ac:dyDescent="0.25">
      <c r="A18">
        <v>15</v>
      </c>
      <c r="B18" s="92">
        <v>45761</v>
      </c>
      <c r="E18" s="94" t="s">
        <v>39</v>
      </c>
      <c r="I18" t="s">
        <v>467</v>
      </c>
    </row>
    <row r="19" spans="1:9" x14ac:dyDescent="0.25">
      <c r="A19">
        <v>16</v>
      </c>
      <c r="B19" s="92">
        <v>45768</v>
      </c>
      <c r="E19" s="94" t="s">
        <v>39</v>
      </c>
      <c r="I19" t="s">
        <v>467</v>
      </c>
    </row>
    <row r="20" spans="1:9" x14ac:dyDescent="0.25">
      <c r="A20">
        <v>17</v>
      </c>
      <c r="B20" s="92">
        <v>45775</v>
      </c>
      <c r="E20" s="94" t="s">
        <v>39</v>
      </c>
      <c r="I20" t="s">
        <v>467</v>
      </c>
    </row>
    <row r="21" spans="1:9" x14ac:dyDescent="0.25">
      <c r="A21">
        <v>18</v>
      </c>
      <c r="B21" s="92">
        <v>45782</v>
      </c>
      <c r="E21" s="94" t="s">
        <v>39</v>
      </c>
      <c r="I21" t="s">
        <v>467</v>
      </c>
    </row>
    <row r="22" spans="1:9" x14ac:dyDescent="0.25">
      <c r="A22">
        <v>19</v>
      </c>
      <c r="B22" s="92">
        <v>45789</v>
      </c>
      <c r="E22" s="94" t="s">
        <v>39</v>
      </c>
      <c r="I22" t="s">
        <v>467</v>
      </c>
    </row>
    <row r="23" spans="1:9" x14ac:dyDescent="0.25">
      <c r="A23">
        <v>20</v>
      </c>
      <c r="B23" s="92">
        <v>45796</v>
      </c>
      <c r="E23" s="94" t="s">
        <v>39</v>
      </c>
      <c r="I23" t="s">
        <v>467</v>
      </c>
    </row>
    <row r="24" spans="1:9" x14ac:dyDescent="0.25">
      <c r="A24">
        <v>21</v>
      </c>
      <c r="B24" s="92">
        <v>45803</v>
      </c>
      <c r="E24" s="94" t="s">
        <v>39</v>
      </c>
      <c r="I24" t="s">
        <v>467</v>
      </c>
    </row>
    <row r="25" spans="1:9" x14ac:dyDescent="0.25">
      <c r="A25">
        <v>22</v>
      </c>
      <c r="B25" s="92">
        <v>45810</v>
      </c>
      <c r="E25" s="94" t="s">
        <v>39</v>
      </c>
      <c r="I25" t="s">
        <v>467</v>
      </c>
    </row>
    <row r="26" spans="1:9" x14ac:dyDescent="0.25">
      <c r="A26">
        <v>23</v>
      </c>
      <c r="B26" s="92">
        <v>45817</v>
      </c>
      <c r="E26" s="94" t="s">
        <v>39</v>
      </c>
      <c r="I26" t="s">
        <v>467</v>
      </c>
    </row>
    <row r="27" spans="1:9" x14ac:dyDescent="0.25">
      <c r="A27">
        <v>24</v>
      </c>
      <c r="B27" s="92">
        <v>45824</v>
      </c>
      <c r="E27" s="94" t="s">
        <v>39</v>
      </c>
      <c r="I27" t="s">
        <v>467</v>
      </c>
    </row>
    <row r="28" spans="1:9" x14ac:dyDescent="0.25">
      <c r="A28">
        <v>25</v>
      </c>
      <c r="B28" s="92">
        <v>45831</v>
      </c>
      <c r="E28" s="94" t="s">
        <v>39</v>
      </c>
      <c r="I28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FDFBB-C95A-4928-B2A4-A4125D8587F1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496</v>
      </c>
    </row>
    <row r="2" spans="1:2" x14ac:dyDescent="0.25">
      <c r="A2" s="89" t="s">
        <v>497</v>
      </c>
    </row>
    <row r="4" spans="1:2" x14ac:dyDescent="0.25">
      <c r="A4" s="86" t="s">
        <v>498</v>
      </c>
    </row>
    <row r="5" spans="1:2" x14ac:dyDescent="0.25">
      <c r="A5" t="s">
        <v>499</v>
      </c>
      <c r="B5" t="s">
        <v>500</v>
      </c>
    </row>
    <row r="6" spans="1:2" x14ac:dyDescent="0.25">
      <c r="A6" t="s">
        <v>501</v>
      </c>
      <c r="B6" t="s">
        <v>502</v>
      </c>
    </row>
    <row r="7" spans="1:2" x14ac:dyDescent="0.25">
      <c r="A7" t="s">
        <v>503</v>
      </c>
      <c r="B7" t="s">
        <v>504</v>
      </c>
    </row>
    <row r="8" spans="1:2" x14ac:dyDescent="0.25">
      <c r="A8" t="s">
        <v>505</v>
      </c>
      <c r="B8" t="s">
        <v>506</v>
      </c>
    </row>
    <row r="10" spans="1:2" x14ac:dyDescent="0.25">
      <c r="A10" s="86" t="s">
        <v>507</v>
      </c>
    </row>
    <row r="11" spans="1:2" x14ac:dyDescent="0.25">
      <c r="A11" t="s">
        <v>508</v>
      </c>
      <c r="B11" t="s">
        <v>509</v>
      </c>
    </row>
    <row r="12" spans="1:2" x14ac:dyDescent="0.25">
      <c r="A12" t="s">
        <v>510</v>
      </c>
      <c r="B12" t="s">
        <v>511</v>
      </c>
    </row>
    <row r="13" spans="1:2" x14ac:dyDescent="0.25">
      <c r="A13" t="s">
        <v>512</v>
      </c>
      <c r="B13" t="s">
        <v>513</v>
      </c>
    </row>
    <row r="14" spans="1:2" x14ac:dyDescent="0.25">
      <c r="A14" t="s">
        <v>514</v>
      </c>
      <c r="B14" t="s">
        <v>515</v>
      </c>
    </row>
    <row r="15" spans="1:2" x14ac:dyDescent="0.25">
      <c r="A15" t="s">
        <v>516</v>
      </c>
      <c r="B15" t="s">
        <v>517</v>
      </c>
    </row>
    <row r="16" spans="1:2" x14ac:dyDescent="0.25">
      <c r="A16" t="s">
        <v>518</v>
      </c>
      <c r="B16" t="s">
        <v>519</v>
      </c>
    </row>
    <row r="17" spans="1:2" x14ac:dyDescent="0.25">
      <c r="A17" t="s">
        <v>520</v>
      </c>
      <c r="B17" t="s">
        <v>521</v>
      </c>
    </row>
    <row r="18" spans="1:2" x14ac:dyDescent="0.25">
      <c r="A18" t="s">
        <v>522</v>
      </c>
      <c r="B18" t="s">
        <v>523</v>
      </c>
    </row>
    <row r="20" spans="1:2" x14ac:dyDescent="0.25">
      <c r="A20" s="86" t="s">
        <v>524</v>
      </c>
    </row>
    <row r="21" spans="1:2" x14ac:dyDescent="0.25">
      <c r="A21" t="s">
        <v>476</v>
      </c>
      <c r="B21" t="s">
        <v>525</v>
      </c>
    </row>
    <row r="22" spans="1:2" x14ac:dyDescent="0.25">
      <c r="A22" t="s">
        <v>478</v>
      </c>
      <c r="B22" t="s">
        <v>526</v>
      </c>
    </row>
    <row r="23" spans="1:2" x14ac:dyDescent="0.25">
      <c r="A23" t="s">
        <v>527</v>
      </c>
      <c r="B23" t="s">
        <v>528</v>
      </c>
    </row>
    <row r="24" spans="1:2" x14ac:dyDescent="0.25">
      <c r="A24" t="s">
        <v>485</v>
      </c>
      <c r="B24" t="s">
        <v>529</v>
      </c>
    </row>
    <row r="25" spans="1:2" x14ac:dyDescent="0.25">
      <c r="A25" t="s">
        <v>486</v>
      </c>
      <c r="B25" t="s">
        <v>530</v>
      </c>
    </row>
    <row r="26" spans="1:2" x14ac:dyDescent="0.25">
      <c r="A26" t="s">
        <v>487</v>
      </c>
      <c r="B26" t="s">
        <v>531</v>
      </c>
    </row>
    <row r="27" spans="1:2" x14ac:dyDescent="0.25">
      <c r="A27" t="s">
        <v>532</v>
      </c>
      <c r="B27" t="s">
        <v>533</v>
      </c>
    </row>
    <row r="28" spans="1:2" x14ac:dyDescent="0.25">
      <c r="A28" t="s">
        <v>534</v>
      </c>
      <c r="B28" t="s">
        <v>535</v>
      </c>
    </row>
    <row r="30" spans="1:2" x14ac:dyDescent="0.25">
      <c r="A30" t="s">
        <v>536</v>
      </c>
      <c r="B30" t="s">
        <v>537</v>
      </c>
    </row>
    <row r="31" spans="1:2" x14ac:dyDescent="0.25">
      <c r="A31" t="s">
        <v>538</v>
      </c>
      <c r="B31" t="s">
        <v>539</v>
      </c>
    </row>
  </sheetData>
  <sheetProtection algorithmName="SHA-512" hashValue="iP/fPGXcpQIGSRo7qjZEYLvzb9YQOlYujOGGy8r4/LF7rJ2Z1ICzL2iQGL3/usvLvENOHZz/KOcNYjjm77QRog==" saltValue="mjIbIdJsTEf8lo1fiC+SN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69A69-CF8E-4C52-8918-0831AB15CCA0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468</v>
      </c>
    </row>
    <row r="2" spans="1:33" x14ac:dyDescent="0.25">
      <c r="A2" s="97" t="s">
        <v>469</v>
      </c>
    </row>
    <row r="3" spans="1:33" s="99" customFormat="1" ht="12" x14ac:dyDescent="0.2">
      <c r="A3" s="98" t="s">
        <v>470</v>
      </c>
      <c r="B3" s="99" t="s">
        <v>471</v>
      </c>
      <c r="C3" s="99" t="s">
        <v>472</v>
      </c>
      <c r="D3" s="99" t="s">
        <v>199</v>
      </c>
      <c r="E3" s="99" t="s">
        <v>462</v>
      </c>
      <c r="F3" s="99" t="s">
        <v>473</v>
      </c>
      <c r="G3" s="99" t="s">
        <v>474</v>
      </c>
      <c r="H3" s="99" t="s">
        <v>475</v>
      </c>
      <c r="I3" s="99" t="s">
        <v>476</v>
      </c>
      <c r="J3" s="99" t="s">
        <v>379</v>
      </c>
      <c r="K3" s="99" t="s">
        <v>477</v>
      </c>
      <c r="L3" s="99" t="s">
        <v>7</v>
      </c>
      <c r="M3" s="99" t="s">
        <v>179</v>
      </c>
      <c r="N3" s="99" t="s">
        <v>439</v>
      </c>
      <c r="O3" s="99" t="s">
        <v>114</v>
      </c>
      <c r="P3" s="99" t="s">
        <v>478</v>
      </c>
      <c r="Q3" s="99" t="s">
        <v>479</v>
      </c>
      <c r="R3" s="99" t="s">
        <v>480</v>
      </c>
      <c r="S3" s="99" t="s">
        <v>481</v>
      </c>
      <c r="T3" s="99" t="s">
        <v>482</v>
      </c>
      <c r="U3" s="99" t="s">
        <v>483</v>
      </c>
      <c r="V3" s="99" t="s">
        <v>484</v>
      </c>
      <c r="W3" s="99" t="s">
        <v>485</v>
      </c>
      <c r="X3" s="99" t="s">
        <v>486</v>
      </c>
      <c r="Y3" s="99" t="s">
        <v>487</v>
      </c>
      <c r="Z3" s="99" t="s">
        <v>488</v>
      </c>
      <c r="AA3" s="99" t="s">
        <v>489</v>
      </c>
      <c r="AB3" s="99" t="s">
        <v>490</v>
      </c>
      <c r="AC3" s="99" t="s">
        <v>491</v>
      </c>
      <c r="AD3" s="99" t="s">
        <v>492</v>
      </c>
      <c r="AE3" s="99" t="s">
        <v>493</v>
      </c>
      <c r="AF3" s="98" t="s">
        <v>494</v>
      </c>
      <c r="AG3" s="98" t="s">
        <v>495</v>
      </c>
    </row>
  </sheetData>
  <sheetProtection algorithmName="SHA-512" hashValue="/mWhZqRwzThIYoW33/5YWqSd5fEPOham66dnEkjLnnHOuzas+y/BUJLcs50P+bCSiaCjSdNKdaCnmTa8ZKGUzw==" saltValue="zxSZHm3Nj5YjX4O3DD+K8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4" t="s">
        <v>404</v>
      </c>
      <c r="B1" s="107"/>
      <c r="C1" s="107"/>
      <c r="D1" s="107"/>
      <c r="E1" s="107"/>
      <c r="F1" s="107"/>
      <c r="G1" s="107"/>
      <c r="H1" s="107"/>
    </row>
    <row r="2" spans="1:10" x14ac:dyDescent="0.25">
      <c r="I2" s="86" t="s">
        <v>405</v>
      </c>
      <c r="J2">
        <v>9</v>
      </c>
    </row>
    <row r="3" spans="1:10" x14ac:dyDescent="0.25">
      <c r="A3" s="90" t="s">
        <v>199</v>
      </c>
      <c r="B3" s="90" t="s">
        <v>379</v>
      </c>
      <c r="C3" s="90" t="s">
        <v>114</v>
      </c>
      <c r="D3" s="90" t="s">
        <v>200</v>
      </c>
      <c r="E3" s="90" t="s">
        <v>406</v>
      </c>
      <c r="F3" s="90" t="s">
        <v>337</v>
      </c>
      <c r="G3" s="90" t="s">
        <v>380</v>
      </c>
      <c r="H3" s="90" t="s">
        <v>407</v>
      </c>
    </row>
    <row r="4" spans="1:10" x14ac:dyDescent="0.25">
      <c r="A4" s="92">
        <v>45796</v>
      </c>
      <c r="B4" s="91">
        <v>20</v>
      </c>
      <c r="C4" t="s">
        <v>148</v>
      </c>
      <c r="D4">
        <v>1</v>
      </c>
      <c r="E4" t="s">
        <v>577</v>
      </c>
      <c r="F4" t="s">
        <v>578</v>
      </c>
      <c r="G4">
        <v>3.1941000000000002</v>
      </c>
      <c r="H4" s="93">
        <v>3.5973534971644638</v>
      </c>
    </row>
    <row r="5" spans="1:10" x14ac:dyDescent="0.25">
      <c r="A5" s="92">
        <v>45663</v>
      </c>
      <c r="B5" s="91">
        <v>1</v>
      </c>
      <c r="C5" t="s">
        <v>154</v>
      </c>
      <c r="D5">
        <v>2</v>
      </c>
      <c r="E5" t="s">
        <v>577</v>
      </c>
      <c r="F5" t="s">
        <v>578</v>
      </c>
      <c r="G5">
        <v>34.364199999999997</v>
      </c>
      <c r="H5" s="93">
        <v>-3.2514374170720957</v>
      </c>
    </row>
    <row r="6" spans="1:10" x14ac:dyDescent="0.25">
      <c r="A6" s="92">
        <v>45740</v>
      </c>
      <c r="B6" s="91">
        <v>12</v>
      </c>
      <c r="C6" t="s">
        <v>156</v>
      </c>
      <c r="D6">
        <v>3</v>
      </c>
      <c r="E6" t="s">
        <v>579</v>
      </c>
      <c r="F6" t="s">
        <v>580</v>
      </c>
      <c r="G6">
        <v>30.381699999999999</v>
      </c>
      <c r="H6" s="93">
        <v>-4.8020219039603428E-2</v>
      </c>
    </row>
    <row r="7" spans="1:10" x14ac:dyDescent="0.25">
      <c r="A7" s="92">
        <v>45754</v>
      </c>
      <c r="B7" s="91">
        <v>14</v>
      </c>
      <c r="C7" t="s">
        <v>157</v>
      </c>
      <c r="D7">
        <v>2</v>
      </c>
      <c r="E7" t="s">
        <v>581</v>
      </c>
      <c r="F7" t="s">
        <v>580</v>
      </c>
      <c r="G7">
        <v>33.765599999999999</v>
      </c>
      <c r="H7" s="93">
        <v>-1.3343865192206381</v>
      </c>
    </row>
    <row r="8" spans="1:10" x14ac:dyDescent="0.25">
      <c r="A8" s="92">
        <v>45761</v>
      </c>
      <c r="B8" s="91">
        <v>15</v>
      </c>
      <c r="C8" t="s">
        <v>157</v>
      </c>
      <c r="D8">
        <v>3</v>
      </c>
      <c r="E8" t="s">
        <v>579</v>
      </c>
      <c r="F8" t="s">
        <v>580</v>
      </c>
      <c r="G8">
        <v>34.644300000000001</v>
      </c>
      <c r="H8" s="93">
        <v>-3.8659097053253981E-2</v>
      </c>
    </row>
    <row r="9" spans="1:10" x14ac:dyDescent="0.25">
      <c r="A9" s="92">
        <v>45677</v>
      </c>
      <c r="B9" s="91">
        <v>3</v>
      </c>
      <c r="C9" t="s">
        <v>168</v>
      </c>
      <c r="D9">
        <v>1</v>
      </c>
      <c r="E9" t="s">
        <v>582</v>
      </c>
      <c r="F9" t="s">
        <v>580</v>
      </c>
      <c r="G9">
        <v>0.15609999999999999</v>
      </c>
      <c r="H9" s="93">
        <v>2.0350877192982453</v>
      </c>
    </row>
    <row r="10" spans="1:10" x14ac:dyDescent="0.25">
      <c r="A10" s="92">
        <v>45831</v>
      </c>
      <c r="B10" s="91">
        <v>25</v>
      </c>
      <c r="C10" t="s">
        <v>170</v>
      </c>
      <c r="D10">
        <v>2</v>
      </c>
      <c r="E10" t="s">
        <v>581</v>
      </c>
      <c r="F10" t="s">
        <v>580</v>
      </c>
      <c r="G10">
        <v>10.3887</v>
      </c>
      <c r="H10" s="93">
        <v>-2.0418848167539276</v>
      </c>
    </row>
    <row r="11" spans="1:10" x14ac:dyDescent="0.25">
      <c r="A11" s="92">
        <v>45824</v>
      </c>
      <c r="B11" s="91">
        <v>24</v>
      </c>
      <c r="C11" t="s">
        <v>171</v>
      </c>
      <c r="D11">
        <v>2</v>
      </c>
      <c r="E11" t="s">
        <v>582</v>
      </c>
      <c r="F11" t="s">
        <v>580</v>
      </c>
      <c r="G11">
        <v>6.8361999999999998</v>
      </c>
      <c r="H11" s="93">
        <v>2.3086053412462904</v>
      </c>
    </row>
    <row r="12" spans="1:10" x14ac:dyDescent="0.25">
      <c r="A12" s="92">
        <v>45726</v>
      </c>
      <c r="B12" s="91">
        <v>10</v>
      </c>
      <c r="C12" t="s">
        <v>173</v>
      </c>
      <c r="D12">
        <v>2</v>
      </c>
      <c r="E12" t="s">
        <v>581</v>
      </c>
      <c r="F12" t="s">
        <v>580</v>
      </c>
      <c r="G12">
        <v>14.8908</v>
      </c>
      <c r="H12" s="93">
        <v>1.3614163614163768</v>
      </c>
    </row>
    <row r="13" spans="1:10" x14ac:dyDescent="0.25">
      <c r="A13" s="92"/>
      <c r="B13" s="91"/>
      <c r="H13" s="93"/>
    </row>
    <row r="14" spans="1:10" x14ac:dyDescent="0.25">
      <c r="A14" s="92"/>
      <c r="B14" s="91"/>
      <c r="H14" s="93"/>
    </row>
    <row r="15" spans="1:10" x14ac:dyDescent="0.25">
      <c r="A15" s="92"/>
      <c r="B15" s="91"/>
      <c r="H15" s="93"/>
    </row>
    <row r="16" spans="1:10" x14ac:dyDescent="0.25">
      <c r="A16" s="92"/>
      <c r="B16" s="91"/>
      <c r="H16" s="93"/>
    </row>
    <row r="17" spans="1:8" x14ac:dyDescent="0.25">
      <c r="A17" s="92"/>
      <c r="B17" s="91"/>
      <c r="H17" s="93"/>
    </row>
    <row r="18" spans="1:8" x14ac:dyDescent="0.25">
      <c r="A18" s="92"/>
      <c r="B18" s="91"/>
      <c r="H18" s="93"/>
    </row>
    <row r="19" spans="1:8" x14ac:dyDescent="0.25">
      <c r="A19" s="92"/>
      <c r="B19" s="91"/>
      <c r="H19" s="93"/>
    </row>
    <row r="20" spans="1:8" x14ac:dyDescent="0.25">
      <c r="A20" s="92"/>
      <c r="B20" s="91"/>
      <c r="H20" s="93"/>
    </row>
    <row r="21" spans="1:8" x14ac:dyDescent="0.25">
      <c r="A21" s="92"/>
      <c r="B21" s="91"/>
      <c r="H21" s="93"/>
    </row>
    <row r="22" spans="1:8" x14ac:dyDescent="0.25">
      <c r="A22" s="92"/>
      <c r="B22" s="91"/>
      <c r="H22" s="93"/>
    </row>
    <row r="23" spans="1:8" x14ac:dyDescent="0.25">
      <c r="A23" s="92"/>
      <c r="B23" s="91"/>
      <c r="H23" s="93"/>
    </row>
    <row r="24" spans="1:8" x14ac:dyDescent="0.25">
      <c r="A24" s="92"/>
      <c r="B24" s="91"/>
      <c r="H24" s="93"/>
    </row>
    <row r="25" spans="1:8" x14ac:dyDescent="0.25">
      <c r="A25" s="92"/>
      <c r="B25" s="91"/>
      <c r="H25" s="93"/>
    </row>
    <row r="26" spans="1:8" x14ac:dyDescent="0.25">
      <c r="A26" s="92"/>
      <c r="B26" s="91"/>
      <c r="H26" s="93"/>
    </row>
    <row r="27" spans="1:8" x14ac:dyDescent="0.25">
      <c r="A27" s="92"/>
      <c r="B27" s="91"/>
      <c r="H27" s="93"/>
    </row>
    <row r="28" spans="1:8" x14ac:dyDescent="0.25">
      <c r="A28" s="92"/>
      <c r="B28" s="91"/>
      <c r="H28" s="93"/>
    </row>
    <row r="29" spans="1:8" x14ac:dyDescent="0.25">
      <c r="A29" s="92"/>
      <c r="B29" s="91"/>
      <c r="H29" s="93"/>
    </row>
    <row r="30" spans="1:8" x14ac:dyDescent="0.25">
      <c r="A30" s="92"/>
      <c r="B30" s="91"/>
      <c r="H30" s="93"/>
    </row>
    <row r="31" spans="1:8" x14ac:dyDescent="0.25">
      <c r="A31" s="92"/>
      <c r="B31" s="91"/>
      <c r="H31" s="93"/>
    </row>
    <row r="32" spans="1:8" x14ac:dyDescent="0.25">
      <c r="A32" s="92"/>
      <c r="B32" s="91"/>
      <c r="H32" s="93"/>
    </row>
    <row r="33" spans="1:8" x14ac:dyDescent="0.25">
      <c r="A33" s="92"/>
      <c r="B33" s="91"/>
      <c r="H33" s="93"/>
    </row>
    <row r="34" spans="1:8" x14ac:dyDescent="0.25">
      <c r="A34" s="92"/>
      <c r="B34" s="91"/>
      <c r="H34" s="93"/>
    </row>
    <row r="35" spans="1:8" x14ac:dyDescent="0.25">
      <c r="A35" s="92"/>
      <c r="B35" s="91"/>
      <c r="H35" s="93"/>
    </row>
    <row r="36" spans="1:8" x14ac:dyDescent="0.25">
      <c r="A36" s="92"/>
      <c r="B36" s="91"/>
      <c r="H36" s="93"/>
    </row>
    <row r="37" spans="1:8" x14ac:dyDescent="0.25">
      <c r="A37" s="92"/>
      <c r="B37" s="91"/>
      <c r="H37" s="93"/>
    </row>
    <row r="38" spans="1:8" x14ac:dyDescent="0.25">
      <c r="A38" s="92"/>
      <c r="B38" s="91"/>
      <c r="H38" s="93"/>
    </row>
    <row r="39" spans="1:8" x14ac:dyDescent="0.25">
      <c r="A39" s="92"/>
      <c r="B39" s="91"/>
      <c r="H39" s="93"/>
    </row>
    <row r="40" spans="1:8" x14ac:dyDescent="0.25">
      <c r="A40" s="92"/>
      <c r="B40" s="91"/>
      <c r="H40" s="93"/>
    </row>
    <row r="41" spans="1:8" x14ac:dyDescent="0.25">
      <c r="A41" s="92"/>
      <c r="B41" s="91"/>
      <c r="H41" s="93"/>
    </row>
    <row r="42" spans="1:8" x14ac:dyDescent="0.25">
      <c r="A42" s="92"/>
      <c r="B42" s="91"/>
      <c r="H42" s="93"/>
    </row>
    <row r="43" spans="1:8" x14ac:dyDescent="0.25">
      <c r="A43" s="92"/>
      <c r="B43" s="91"/>
      <c r="H43" s="93"/>
    </row>
    <row r="44" spans="1:8" x14ac:dyDescent="0.25">
      <c r="A44" s="92"/>
      <c r="B44" s="91"/>
      <c r="H44" s="93"/>
    </row>
    <row r="45" spans="1:8" x14ac:dyDescent="0.25">
      <c r="A45" s="92"/>
      <c r="B45" s="91"/>
      <c r="H45" s="93"/>
    </row>
    <row r="46" spans="1:8" x14ac:dyDescent="0.25">
      <c r="A46" s="92"/>
      <c r="B46" s="91"/>
      <c r="H46" s="93"/>
    </row>
    <row r="47" spans="1:8" x14ac:dyDescent="0.25">
      <c r="A47" s="92"/>
      <c r="B47" s="91"/>
      <c r="H47" s="93"/>
    </row>
    <row r="48" spans="1:8" x14ac:dyDescent="0.25">
      <c r="A48" s="92"/>
      <c r="B48" s="91"/>
      <c r="H48" s="93"/>
    </row>
    <row r="49" spans="1:8" x14ac:dyDescent="0.25">
      <c r="A49" s="92"/>
      <c r="B49" s="91"/>
      <c r="H49" s="93"/>
    </row>
    <row r="50" spans="1:8" x14ac:dyDescent="0.25">
      <c r="A50" s="92"/>
      <c r="B50" s="91"/>
      <c r="H50" s="93"/>
    </row>
    <row r="51" spans="1:8" x14ac:dyDescent="0.25">
      <c r="A51" s="92"/>
      <c r="B51" s="91"/>
      <c r="H51" s="93"/>
    </row>
    <row r="52" spans="1:8" x14ac:dyDescent="0.25">
      <c r="A52" s="92"/>
      <c r="B52" s="91"/>
      <c r="H52" s="93"/>
    </row>
    <row r="53" spans="1:8" x14ac:dyDescent="0.25">
      <c r="A53" s="92"/>
      <c r="B53" s="91"/>
      <c r="H53" s="93"/>
    </row>
    <row r="54" spans="1:8" x14ac:dyDescent="0.25">
      <c r="A54" s="92"/>
      <c r="B54" s="91"/>
      <c r="H54" s="93"/>
    </row>
    <row r="55" spans="1:8" x14ac:dyDescent="0.25">
      <c r="A55" s="92"/>
      <c r="B55" s="91"/>
      <c r="H55" s="93"/>
    </row>
    <row r="56" spans="1:8" x14ac:dyDescent="0.25">
      <c r="A56" s="92"/>
      <c r="B56" s="91"/>
      <c r="H56" s="93"/>
    </row>
    <row r="57" spans="1:8" x14ac:dyDescent="0.25">
      <c r="A57" s="92"/>
      <c r="B57" s="91"/>
      <c r="H57" s="93"/>
    </row>
    <row r="58" spans="1:8" x14ac:dyDescent="0.25">
      <c r="A58" s="92"/>
      <c r="B58" s="91"/>
      <c r="H58" s="93"/>
    </row>
    <row r="59" spans="1:8" x14ac:dyDescent="0.25">
      <c r="A59" s="92"/>
      <c r="B59" s="91"/>
      <c r="H59" s="93"/>
    </row>
    <row r="60" spans="1:8" x14ac:dyDescent="0.25">
      <c r="A60" s="92"/>
      <c r="B60" s="91"/>
      <c r="H60" s="93"/>
    </row>
    <row r="61" spans="1:8" x14ac:dyDescent="0.25">
      <c r="A61" s="92"/>
      <c r="B61" s="91"/>
      <c r="H61" s="93"/>
    </row>
    <row r="62" spans="1:8" x14ac:dyDescent="0.25">
      <c r="A62" s="92"/>
      <c r="B62" s="91"/>
      <c r="H62" s="93"/>
    </row>
    <row r="63" spans="1:8" x14ac:dyDescent="0.25">
      <c r="A63" s="92"/>
      <c r="B63" s="91"/>
      <c r="H63" s="93"/>
    </row>
    <row r="64" spans="1:8" x14ac:dyDescent="0.25">
      <c r="A64" s="92"/>
      <c r="B64" s="91"/>
      <c r="H64" s="93"/>
    </row>
    <row r="65" spans="1:8" x14ac:dyDescent="0.25">
      <c r="A65" s="92"/>
      <c r="B65" s="91"/>
      <c r="H65" s="93"/>
    </row>
    <row r="66" spans="1:8" x14ac:dyDescent="0.25">
      <c r="A66" s="92"/>
      <c r="B66" s="91"/>
      <c r="H66" s="93"/>
    </row>
    <row r="67" spans="1:8" x14ac:dyDescent="0.25">
      <c r="A67" s="92"/>
      <c r="B67" s="91"/>
      <c r="H67" s="93"/>
    </row>
    <row r="68" spans="1:8" x14ac:dyDescent="0.25">
      <c r="A68" s="92"/>
      <c r="B68" s="91"/>
      <c r="H68" s="93"/>
    </row>
    <row r="69" spans="1:8" x14ac:dyDescent="0.25">
      <c r="A69" s="92"/>
      <c r="B69" s="91"/>
      <c r="H69" s="93"/>
    </row>
    <row r="70" spans="1:8" x14ac:dyDescent="0.25">
      <c r="A70" s="92"/>
      <c r="B70" s="91"/>
      <c r="H70" s="93"/>
    </row>
    <row r="71" spans="1:8" x14ac:dyDescent="0.25">
      <c r="A71" s="92"/>
      <c r="B71" s="91"/>
      <c r="H71" s="93"/>
    </row>
    <row r="72" spans="1:8" x14ac:dyDescent="0.25">
      <c r="A72" s="92"/>
      <c r="B72" s="91"/>
      <c r="H72" s="93"/>
    </row>
    <row r="73" spans="1:8" x14ac:dyDescent="0.25">
      <c r="A73" s="92"/>
      <c r="B73" s="91"/>
      <c r="H73" s="93"/>
    </row>
    <row r="74" spans="1:8" x14ac:dyDescent="0.25">
      <c r="A74" s="92"/>
      <c r="B74" s="91"/>
      <c r="H74" s="93"/>
    </row>
    <row r="75" spans="1:8" x14ac:dyDescent="0.25">
      <c r="A75" s="92"/>
      <c r="B75" s="91"/>
      <c r="H75" s="93"/>
    </row>
    <row r="76" spans="1:8" x14ac:dyDescent="0.25">
      <c r="A76" s="92"/>
      <c r="B76" s="91"/>
      <c r="H76" s="93"/>
    </row>
    <row r="77" spans="1:8" x14ac:dyDescent="0.25">
      <c r="A77" s="92"/>
      <c r="B77" s="91"/>
      <c r="H77" s="93"/>
    </row>
    <row r="78" spans="1:8" x14ac:dyDescent="0.25">
      <c r="A78" s="92"/>
      <c r="B78" s="91"/>
      <c r="H78" s="93"/>
    </row>
    <row r="79" spans="1:8" x14ac:dyDescent="0.25">
      <c r="A79" s="92"/>
      <c r="B79" s="91"/>
      <c r="H79" s="93"/>
    </row>
    <row r="80" spans="1:8" x14ac:dyDescent="0.25">
      <c r="A80" s="92"/>
      <c r="B80" s="91"/>
      <c r="H80" s="93"/>
    </row>
    <row r="81" spans="1:8" x14ac:dyDescent="0.25">
      <c r="A81" s="92"/>
      <c r="B81" s="91"/>
      <c r="H81" s="93"/>
    </row>
    <row r="82" spans="1:8" x14ac:dyDescent="0.25">
      <c r="A82" s="92"/>
      <c r="B82" s="91"/>
      <c r="H82" s="93"/>
    </row>
    <row r="83" spans="1:8" x14ac:dyDescent="0.25">
      <c r="A83" s="92"/>
      <c r="B83" s="91"/>
      <c r="H83" s="93"/>
    </row>
    <row r="84" spans="1:8" x14ac:dyDescent="0.25">
      <c r="A84" s="92"/>
      <c r="B84" s="91"/>
      <c r="H84" s="93"/>
    </row>
    <row r="85" spans="1:8" x14ac:dyDescent="0.25">
      <c r="A85" s="92"/>
      <c r="B85" s="91"/>
      <c r="H85" s="93"/>
    </row>
    <row r="86" spans="1:8" x14ac:dyDescent="0.25">
      <c r="A86" s="92"/>
      <c r="B86" s="91"/>
      <c r="H86" s="93"/>
    </row>
    <row r="87" spans="1:8" x14ac:dyDescent="0.25">
      <c r="A87" s="92"/>
      <c r="B87" s="91"/>
      <c r="H87" s="93"/>
    </row>
    <row r="88" spans="1:8" x14ac:dyDescent="0.25">
      <c r="A88" s="92"/>
      <c r="B88" s="91"/>
      <c r="H88" s="93"/>
    </row>
    <row r="89" spans="1:8" x14ac:dyDescent="0.25">
      <c r="A89" s="92"/>
      <c r="B89" s="91"/>
      <c r="H89" s="93"/>
    </row>
    <row r="90" spans="1:8" x14ac:dyDescent="0.25">
      <c r="A90" s="92"/>
      <c r="B90" s="91"/>
      <c r="H90" s="93"/>
    </row>
    <row r="91" spans="1:8" x14ac:dyDescent="0.25">
      <c r="A91" s="92"/>
      <c r="B91" s="91"/>
      <c r="H91" s="93"/>
    </row>
    <row r="92" spans="1:8" x14ac:dyDescent="0.25">
      <c r="A92" s="92"/>
      <c r="B92" s="91"/>
      <c r="H92" s="93"/>
    </row>
    <row r="93" spans="1:8" x14ac:dyDescent="0.25">
      <c r="A93" s="92"/>
      <c r="B93" s="91"/>
      <c r="H93" s="93"/>
    </row>
    <row r="94" spans="1:8" x14ac:dyDescent="0.25">
      <c r="A94" s="92"/>
      <c r="B94" s="91"/>
      <c r="H94" s="93"/>
    </row>
    <row r="95" spans="1:8" x14ac:dyDescent="0.25">
      <c r="A95" s="92"/>
      <c r="B95" s="91"/>
      <c r="H95" s="93"/>
    </row>
    <row r="96" spans="1:8" x14ac:dyDescent="0.25">
      <c r="A96" s="92"/>
      <c r="B96" s="91"/>
      <c r="H96" s="93"/>
    </row>
    <row r="97" spans="1:8" x14ac:dyDescent="0.25">
      <c r="A97" s="92"/>
      <c r="B97" s="91"/>
      <c r="H97" s="93"/>
    </row>
    <row r="98" spans="1:8" x14ac:dyDescent="0.25">
      <c r="A98" s="92"/>
      <c r="B98" s="91"/>
      <c r="H98" s="93"/>
    </row>
    <row r="99" spans="1:8" x14ac:dyDescent="0.25">
      <c r="A99" s="92"/>
      <c r="B99" s="91"/>
      <c r="H99" s="93"/>
    </row>
    <row r="100" spans="1:8" x14ac:dyDescent="0.25">
      <c r="A100" s="92"/>
      <c r="B100" s="91"/>
      <c r="H100" s="93"/>
    </row>
    <row r="101" spans="1:8" x14ac:dyDescent="0.25">
      <c r="A101" s="92"/>
      <c r="B101" s="91"/>
      <c r="H101" s="93"/>
    </row>
    <row r="102" spans="1:8" x14ac:dyDescent="0.25">
      <c r="A102" s="92"/>
      <c r="B102" s="91"/>
      <c r="H102" s="93"/>
    </row>
    <row r="103" spans="1:8" x14ac:dyDescent="0.25">
      <c r="A103" s="92"/>
      <c r="B103" s="91"/>
      <c r="H103" s="93"/>
    </row>
    <row r="104" spans="1:8" x14ac:dyDescent="0.25">
      <c r="A104" s="92"/>
      <c r="B104" s="91"/>
      <c r="H104" s="93"/>
    </row>
    <row r="105" spans="1:8" x14ac:dyDescent="0.25">
      <c r="A105" s="92"/>
      <c r="B105" s="91"/>
      <c r="H105" s="93"/>
    </row>
    <row r="106" spans="1:8" x14ac:dyDescent="0.25">
      <c r="A106" s="92"/>
      <c r="B106" s="91"/>
      <c r="H106" s="93"/>
    </row>
    <row r="107" spans="1:8" x14ac:dyDescent="0.25">
      <c r="A107" s="92"/>
      <c r="B107" s="91"/>
      <c r="H107" s="93"/>
    </row>
    <row r="108" spans="1:8" x14ac:dyDescent="0.25">
      <c r="A108" s="92"/>
      <c r="B108" s="91"/>
      <c r="H108" s="93"/>
    </row>
    <row r="109" spans="1:8" x14ac:dyDescent="0.25">
      <c r="A109" s="92"/>
      <c r="B109" s="91"/>
      <c r="H109" s="93"/>
    </row>
    <row r="110" spans="1:8" x14ac:dyDescent="0.25">
      <c r="A110" s="92"/>
      <c r="B110" s="91"/>
      <c r="H110" s="93"/>
    </row>
    <row r="111" spans="1:8" x14ac:dyDescent="0.25">
      <c r="A111" s="92"/>
      <c r="B111" s="91"/>
      <c r="H111" s="93"/>
    </row>
    <row r="112" spans="1:8" x14ac:dyDescent="0.25">
      <c r="A112" s="92"/>
      <c r="B112" s="91"/>
      <c r="H112" s="93"/>
    </row>
    <row r="113" spans="1:8" x14ac:dyDescent="0.25">
      <c r="A113" s="92"/>
      <c r="B113" s="91"/>
      <c r="H113" s="93"/>
    </row>
    <row r="114" spans="1:8" x14ac:dyDescent="0.25">
      <c r="A114" s="92"/>
      <c r="B114" s="91"/>
      <c r="H114" s="93"/>
    </row>
    <row r="115" spans="1:8" x14ac:dyDescent="0.25">
      <c r="A115" s="92"/>
      <c r="B115" s="91"/>
      <c r="H115" s="93"/>
    </row>
    <row r="116" spans="1:8" x14ac:dyDescent="0.25">
      <c r="A116" s="92"/>
      <c r="B116" s="91"/>
      <c r="H116" s="93"/>
    </row>
    <row r="117" spans="1:8" x14ac:dyDescent="0.25">
      <c r="A117" s="92"/>
      <c r="B117" s="91"/>
      <c r="H117" s="93"/>
    </row>
    <row r="118" spans="1:8" x14ac:dyDescent="0.25">
      <c r="A118" s="92"/>
      <c r="B118" s="91"/>
      <c r="H118" s="93"/>
    </row>
    <row r="119" spans="1:8" x14ac:dyDescent="0.25">
      <c r="A119" s="92"/>
      <c r="B119" s="91"/>
      <c r="H119" s="93"/>
    </row>
    <row r="120" spans="1:8" x14ac:dyDescent="0.25">
      <c r="A120" s="92"/>
      <c r="B120" s="91"/>
      <c r="H120" s="93"/>
    </row>
    <row r="121" spans="1:8" x14ac:dyDescent="0.25">
      <c r="A121" s="92"/>
      <c r="B121" s="91"/>
      <c r="H121" s="93"/>
    </row>
    <row r="122" spans="1:8" x14ac:dyDescent="0.25">
      <c r="A122" s="92"/>
      <c r="B122" s="91"/>
      <c r="H122" s="93"/>
    </row>
    <row r="123" spans="1:8" x14ac:dyDescent="0.25">
      <c r="A123" s="92"/>
      <c r="B123" s="91"/>
      <c r="H123" s="93"/>
    </row>
    <row r="124" spans="1:8" x14ac:dyDescent="0.25">
      <c r="A124" s="92"/>
      <c r="B124" s="91"/>
      <c r="H124" s="93"/>
    </row>
    <row r="125" spans="1:8" x14ac:dyDescent="0.25">
      <c r="A125" s="92"/>
      <c r="B125" s="91"/>
      <c r="H125" s="93"/>
    </row>
    <row r="126" spans="1:8" x14ac:dyDescent="0.25">
      <c r="A126" s="92"/>
      <c r="B126" s="91"/>
      <c r="H126" s="93"/>
    </row>
    <row r="127" spans="1:8" x14ac:dyDescent="0.25">
      <c r="A127" s="92"/>
      <c r="B127" s="91"/>
      <c r="H127" s="93"/>
    </row>
    <row r="128" spans="1:8" x14ac:dyDescent="0.25">
      <c r="A128" s="92"/>
      <c r="B128" s="91"/>
      <c r="H128" s="93"/>
    </row>
    <row r="129" spans="1:8" x14ac:dyDescent="0.25">
      <c r="A129" s="92"/>
      <c r="B129" s="91"/>
      <c r="H129" s="93"/>
    </row>
    <row r="130" spans="1:8" x14ac:dyDescent="0.25">
      <c r="A130" s="92"/>
      <c r="B130" s="91"/>
      <c r="H130" s="93"/>
    </row>
    <row r="131" spans="1:8" x14ac:dyDescent="0.25">
      <c r="A131" s="92"/>
      <c r="B131" s="91"/>
      <c r="H131" s="93"/>
    </row>
    <row r="132" spans="1:8" x14ac:dyDescent="0.25">
      <c r="A132" s="92"/>
      <c r="B132" s="91"/>
      <c r="H132" s="93"/>
    </row>
    <row r="133" spans="1:8" x14ac:dyDescent="0.25">
      <c r="A133" s="92"/>
      <c r="B133" s="91"/>
      <c r="H133" s="93"/>
    </row>
    <row r="134" spans="1:8" x14ac:dyDescent="0.25">
      <c r="A134" s="92"/>
      <c r="B134" s="91"/>
      <c r="H134" s="93"/>
    </row>
    <row r="135" spans="1:8" x14ac:dyDescent="0.25">
      <c r="A135" s="92"/>
      <c r="B135" s="91"/>
      <c r="H135" s="93"/>
    </row>
    <row r="136" spans="1:8" x14ac:dyDescent="0.25">
      <c r="A136" s="92"/>
      <c r="B136" s="91"/>
      <c r="H136" s="93"/>
    </row>
    <row r="137" spans="1:8" x14ac:dyDescent="0.25">
      <c r="A137" s="92"/>
      <c r="B137" s="91"/>
      <c r="H137" s="93"/>
    </row>
    <row r="138" spans="1:8" x14ac:dyDescent="0.25">
      <c r="A138" s="92"/>
      <c r="B138" s="91"/>
      <c r="H138" s="93"/>
    </row>
    <row r="139" spans="1:8" x14ac:dyDescent="0.25">
      <c r="A139" s="92"/>
      <c r="B139" s="91"/>
      <c r="H139" s="93"/>
    </row>
    <row r="140" spans="1:8" x14ac:dyDescent="0.25">
      <c r="A140" s="92"/>
      <c r="B140" s="91"/>
      <c r="H140" s="93"/>
    </row>
    <row r="141" spans="1:8" x14ac:dyDescent="0.25">
      <c r="A141" s="92"/>
      <c r="B141" s="91"/>
      <c r="H141" s="93"/>
    </row>
    <row r="142" spans="1:8" x14ac:dyDescent="0.25">
      <c r="A142" s="92"/>
      <c r="B142" s="91"/>
      <c r="H142" s="93"/>
    </row>
    <row r="143" spans="1:8" x14ac:dyDescent="0.25">
      <c r="A143" s="92"/>
      <c r="B143" s="91"/>
      <c r="H143" s="93"/>
    </row>
    <row r="144" spans="1:8" x14ac:dyDescent="0.25">
      <c r="A144" s="92"/>
      <c r="B144" s="91"/>
      <c r="H144" s="93"/>
    </row>
    <row r="145" spans="1:8" x14ac:dyDescent="0.25">
      <c r="A145" s="92"/>
      <c r="B145" s="91"/>
      <c r="H145" s="93"/>
    </row>
    <row r="146" spans="1:8" x14ac:dyDescent="0.25">
      <c r="A146" s="92"/>
      <c r="B146" s="91"/>
      <c r="H146" s="93"/>
    </row>
    <row r="147" spans="1:8" x14ac:dyDescent="0.25">
      <c r="A147" s="92"/>
      <c r="B147" s="91"/>
      <c r="H147" s="93"/>
    </row>
    <row r="148" spans="1:8" x14ac:dyDescent="0.25">
      <c r="A148" s="92"/>
      <c r="B148" s="91"/>
      <c r="H148" s="93"/>
    </row>
    <row r="149" spans="1:8" x14ac:dyDescent="0.25">
      <c r="A149" s="92"/>
      <c r="B149" s="91"/>
      <c r="H149" s="93"/>
    </row>
    <row r="150" spans="1:8" x14ac:dyDescent="0.25">
      <c r="A150" s="92"/>
      <c r="B150" s="91"/>
      <c r="H150" s="93"/>
    </row>
    <row r="151" spans="1:8" x14ac:dyDescent="0.25">
      <c r="A151" s="92"/>
      <c r="B151" s="91"/>
      <c r="H151" s="93"/>
    </row>
    <row r="152" spans="1:8" x14ac:dyDescent="0.25">
      <c r="A152" s="92"/>
      <c r="B152" s="91"/>
      <c r="H152" s="93"/>
    </row>
    <row r="153" spans="1:8" x14ac:dyDescent="0.25">
      <c r="A153" s="92"/>
      <c r="B153" s="91"/>
      <c r="H153" s="93"/>
    </row>
    <row r="154" spans="1:8" x14ac:dyDescent="0.25">
      <c r="A154" s="92"/>
      <c r="B154" s="91"/>
      <c r="H154" s="93"/>
    </row>
    <row r="155" spans="1:8" x14ac:dyDescent="0.25">
      <c r="A155" s="92"/>
      <c r="B155" s="91"/>
      <c r="H155" s="93"/>
    </row>
    <row r="156" spans="1:8" x14ac:dyDescent="0.25">
      <c r="A156" s="92"/>
      <c r="B156" s="91"/>
      <c r="H156" s="93"/>
    </row>
    <row r="157" spans="1:8" x14ac:dyDescent="0.25">
      <c r="A157" s="92"/>
      <c r="B157" s="91"/>
      <c r="H157" s="93"/>
    </row>
    <row r="158" spans="1:8" x14ac:dyDescent="0.25">
      <c r="A158" s="92"/>
      <c r="B158" s="91"/>
      <c r="H158" s="93"/>
    </row>
    <row r="159" spans="1:8" x14ac:dyDescent="0.25">
      <c r="A159" s="92"/>
      <c r="B159" s="91"/>
      <c r="H159" s="93"/>
    </row>
    <row r="160" spans="1:8" x14ac:dyDescent="0.25">
      <c r="A160" s="92"/>
      <c r="B160" s="91"/>
      <c r="H160" s="93"/>
    </row>
    <row r="161" spans="1:8" x14ac:dyDescent="0.25">
      <c r="A161" s="92"/>
      <c r="B161" s="91"/>
      <c r="H161" s="93"/>
    </row>
    <row r="162" spans="1:8" x14ac:dyDescent="0.25">
      <c r="A162" s="92"/>
      <c r="B162" s="91"/>
      <c r="H162" s="93"/>
    </row>
    <row r="163" spans="1:8" x14ac:dyDescent="0.25">
      <c r="A163" s="92"/>
      <c r="B163" s="91"/>
      <c r="H163" s="93"/>
    </row>
    <row r="164" spans="1:8" x14ac:dyDescent="0.25">
      <c r="A164" s="92"/>
      <c r="B164" s="91"/>
      <c r="H164" s="93"/>
    </row>
    <row r="165" spans="1:8" x14ac:dyDescent="0.25">
      <c r="A165" s="92"/>
      <c r="B165" s="91"/>
      <c r="H165" s="93"/>
    </row>
    <row r="166" spans="1:8" x14ac:dyDescent="0.25">
      <c r="A166" s="92"/>
      <c r="B166" s="91"/>
      <c r="H166" s="93"/>
    </row>
    <row r="167" spans="1:8" x14ac:dyDescent="0.25">
      <c r="A167" s="92"/>
      <c r="B167" s="91"/>
      <c r="H167" s="93"/>
    </row>
    <row r="168" spans="1:8" x14ac:dyDescent="0.25">
      <c r="A168" s="92"/>
      <c r="B168" s="91"/>
      <c r="H168" s="93"/>
    </row>
    <row r="169" spans="1:8" x14ac:dyDescent="0.25">
      <c r="A169" s="92"/>
      <c r="B169" s="91"/>
      <c r="H169" s="93"/>
    </row>
    <row r="170" spans="1:8" x14ac:dyDescent="0.25">
      <c r="A170" s="92"/>
      <c r="B170" s="91"/>
      <c r="H170" s="93"/>
    </row>
    <row r="171" spans="1:8" x14ac:dyDescent="0.25">
      <c r="A171" s="92"/>
      <c r="B171" s="91"/>
      <c r="H171" s="93"/>
    </row>
    <row r="172" spans="1:8" x14ac:dyDescent="0.25">
      <c r="A172" s="92"/>
      <c r="B172" s="91"/>
      <c r="H172" s="93"/>
    </row>
    <row r="173" spans="1:8" x14ac:dyDescent="0.25">
      <c r="A173" s="92"/>
      <c r="B173" s="91"/>
      <c r="H173" s="93"/>
    </row>
    <row r="174" spans="1:8" x14ac:dyDescent="0.25">
      <c r="A174" s="92"/>
      <c r="B174" s="91"/>
      <c r="H174" s="93"/>
    </row>
    <row r="175" spans="1:8" x14ac:dyDescent="0.25">
      <c r="A175" s="92"/>
      <c r="B175" s="91"/>
      <c r="H175" s="93"/>
    </row>
    <row r="176" spans="1:8" x14ac:dyDescent="0.25">
      <c r="A176" s="92"/>
      <c r="B176" s="91"/>
      <c r="H176" s="93"/>
    </row>
    <row r="177" spans="1:8" x14ac:dyDescent="0.25">
      <c r="A177" s="92"/>
      <c r="B177" s="91"/>
      <c r="H177" s="93"/>
    </row>
    <row r="178" spans="1:8" x14ac:dyDescent="0.25">
      <c r="A178" s="92"/>
      <c r="B178" s="91"/>
      <c r="H178" s="93"/>
    </row>
    <row r="179" spans="1:8" x14ac:dyDescent="0.25">
      <c r="A179" s="92"/>
      <c r="B179" s="91"/>
      <c r="H179" s="93"/>
    </row>
    <row r="180" spans="1:8" x14ac:dyDescent="0.25">
      <c r="A180" s="92"/>
      <c r="B180" s="91"/>
      <c r="H180" s="93"/>
    </row>
    <row r="181" spans="1:8" x14ac:dyDescent="0.25">
      <c r="A181" s="92"/>
      <c r="B181" s="91"/>
      <c r="H181" s="93"/>
    </row>
    <row r="182" spans="1:8" x14ac:dyDescent="0.25">
      <c r="A182" s="92"/>
      <c r="B182" s="91"/>
      <c r="H182" s="93"/>
    </row>
    <row r="183" spans="1:8" x14ac:dyDescent="0.25">
      <c r="A183" s="92"/>
      <c r="B183" s="91"/>
      <c r="H183" s="93"/>
    </row>
    <row r="184" spans="1:8" x14ac:dyDescent="0.25">
      <c r="A184" s="92"/>
      <c r="B184" s="91"/>
      <c r="H184" s="93"/>
    </row>
    <row r="185" spans="1:8" x14ac:dyDescent="0.25">
      <c r="A185" s="92"/>
      <c r="B185" s="91"/>
      <c r="H185" s="93"/>
    </row>
    <row r="186" spans="1:8" x14ac:dyDescent="0.25">
      <c r="A186" s="92"/>
      <c r="B186" s="91"/>
      <c r="H186" s="93"/>
    </row>
    <row r="187" spans="1:8" x14ac:dyDescent="0.25">
      <c r="A187" s="92"/>
      <c r="B187" s="91"/>
      <c r="H187" s="93"/>
    </row>
    <row r="188" spans="1:8" x14ac:dyDescent="0.25">
      <c r="A188" s="92"/>
      <c r="B188" s="91"/>
      <c r="H188" s="93"/>
    </row>
    <row r="189" spans="1:8" x14ac:dyDescent="0.25">
      <c r="A189" s="92"/>
      <c r="B189" s="91"/>
      <c r="H189" s="93"/>
    </row>
    <row r="190" spans="1:8" x14ac:dyDescent="0.25">
      <c r="A190" s="92"/>
      <c r="B190" s="91"/>
      <c r="H190" s="93"/>
    </row>
    <row r="191" spans="1:8" x14ac:dyDescent="0.25">
      <c r="A191" s="92"/>
      <c r="B191" s="91"/>
      <c r="H191" s="93"/>
    </row>
    <row r="192" spans="1:8" x14ac:dyDescent="0.25">
      <c r="A192" s="92"/>
      <c r="B192" s="91"/>
      <c r="H192" s="93"/>
    </row>
    <row r="193" spans="1:8" x14ac:dyDescent="0.25">
      <c r="A193" s="92"/>
      <c r="B193" s="91"/>
      <c r="H193" s="93"/>
    </row>
    <row r="194" spans="1:8" x14ac:dyDescent="0.25">
      <c r="A194" s="92"/>
      <c r="B194" s="91"/>
      <c r="H194" s="93"/>
    </row>
    <row r="195" spans="1:8" x14ac:dyDescent="0.25">
      <c r="A195" s="92"/>
      <c r="B195" s="91"/>
      <c r="H195" s="93"/>
    </row>
    <row r="196" spans="1:8" x14ac:dyDescent="0.25">
      <c r="A196" s="92"/>
      <c r="B196" s="91"/>
      <c r="H196" s="93"/>
    </row>
    <row r="197" spans="1:8" x14ac:dyDescent="0.25">
      <c r="A197" s="92"/>
      <c r="B197" s="91"/>
      <c r="H197" s="93"/>
    </row>
    <row r="198" spans="1:8" x14ac:dyDescent="0.25">
      <c r="A198" s="92"/>
      <c r="B198" s="91"/>
      <c r="H198" s="93"/>
    </row>
    <row r="199" spans="1:8" x14ac:dyDescent="0.25">
      <c r="A199" s="92"/>
      <c r="B199" s="91"/>
      <c r="H199" s="93"/>
    </row>
    <row r="200" spans="1:8" x14ac:dyDescent="0.25">
      <c r="A200" s="92"/>
      <c r="B200" s="91"/>
      <c r="H200" s="93"/>
    </row>
    <row r="201" spans="1:8" x14ac:dyDescent="0.25">
      <c r="A201" s="92"/>
      <c r="B201" s="91"/>
      <c r="H201" s="93"/>
    </row>
    <row r="202" spans="1:8" x14ac:dyDescent="0.25">
      <c r="A202" s="92"/>
      <c r="B202" s="91"/>
      <c r="H202" s="93"/>
    </row>
    <row r="203" spans="1:8" x14ac:dyDescent="0.25">
      <c r="A203" s="92"/>
      <c r="B203" s="91"/>
      <c r="H203" s="93"/>
    </row>
    <row r="204" spans="1:8" x14ac:dyDescent="0.25">
      <c r="A204" s="92"/>
      <c r="B204" s="91"/>
      <c r="H204" s="93"/>
    </row>
    <row r="205" spans="1:8" x14ac:dyDescent="0.25">
      <c r="A205" s="92"/>
      <c r="B205" s="91"/>
      <c r="H205" s="93"/>
    </row>
    <row r="206" spans="1:8" x14ac:dyDescent="0.25">
      <c r="A206" s="92"/>
      <c r="B206" s="91"/>
      <c r="H206" s="93"/>
    </row>
    <row r="207" spans="1:8" x14ac:dyDescent="0.25">
      <c r="A207" s="92"/>
      <c r="B207" s="91"/>
      <c r="H207" s="93"/>
    </row>
    <row r="208" spans="1:8" x14ac:dyDescent="0.25">
      <c r="A208" s="92"/>
      <c r="B208" s="91"/>
      <c r="H208" s="93"/>
    </row>
    <row r="209" spans="1:8" x14ac:dyDescent="0.25">
      <c r="A209" s="92"/>
      <c r="B209" s="91"/>
      <c r="H209" s="93"/>
    </row>
    <row r="210" spans="1:8" x14ac:dyDescent="0.25">
      <c r="A210" s="92"/>
      <c r="B210" s="91"/>
      <c r="H210" s="93"/>
    </row>
    <row r="211" spans="1:8" x14ac:dyDescent="0.25">
      <c r="A211" s="92"/>
      <c r="B211" s="91"/>
      <c r="H211" s="93"/>
    </row>
    <row r="212" spans="1:8" x14ac:dyDescent="0.25">
      <c r="A212" s="92"/>
      <c r="B212" s="91"/>
      <c r="H212" s="93"/>
    </row>
    <row r="213" spans="1:8" x14ac:dyDescent="0.25">
      <c r="A213" s="92"/>
      <c r="B213" s="91"/>
      <c r="H213" s="93"/>
    </row>
    <row r="214" spans="1:8" x14ac:dyDescent="0.25">
      <c r="A214" s="92"/>
      <c r="B214" s="91"/>
      <c r="H214" s="93"/>
    </row>
    <row r="215" spans="1:8" x14ac:dyDescent="0.25">
      <c r="A215" s="92"/>
      <c r="B215" s="91"/>
      <c r="H215" s="93"/>
    </row>
    <row r="216" spans="1:8" x14ac:dyDescent="0.25">
      <c r="A216" s="92"/>
      <c r="B216" s="91"/>
      <c r="H216" s="93"/>
    </row>
    <row r="217" spans="1:8" x14ac:dyDescent="0.25">
      <c r="A217" s="92"/>
      <c r="B217" s="91"/>
      <c r="H217" s="93"/>
    </row>
    <row r="218" spans="1:8" x14ac:dyDescent="0.25">
      <c r="A218" s="92"/>
      <c r="B218" s="91"/>
      <c r="H218" s="93"/>
    </row>
    <row r="219" spans="1:8" x14ac:dyDescent="0.25">
      <c r="A219" s="92"/>
      <c r="B219" s="91"/>
      <c r="H219" s="93"/>
    </row>
    <row r="220" spans="1:8" x14ac:dyDescent="0.25">
      <c r="A220" s="92"/>
      <c r="B220" s="91"/>
      <c r="H220" s="93"/>
    </row>
    <row r="221" spans="1:8" x14ac:dyDescent="0.25">
      <c r="A221" s="92"/>
      <c r="B221" s="91"/>
      <c r="H221" s="93"/>
    </row>
    <row r="222" spans="1:8" x14ac:dyDescent="0.25">
      <c r="A222" s="92"/>
      <c r="B222" s="91"/>
      <c r="H222" s="93"/>
    </row>
    <row r="223" spans="1:8" x14ac:dyDescent="0.25">
      <c r="A223" s="92"/>
      <c r="B223" s="91"/>
      <c r="H223" s="93"/>
    </row>
    <row r="224" spans="1:8" x14ac:dyDescent="0.25">
      <c r="A224" s="92"/>
      <c r="B224" s="91"/>
      <c r="H224" s="93"/>
    </row>
    <row r="225" spans="1:8" x14ac:dyDescent="0.25">
      <c r="A225" s="92"/>
      <c r="B225" s="91"/>
      <c r="H225" s="93"/>
    </row>
    <row r="226" spans="1:8" x14ac:dyDescent="0.25">
      <c r="A226" s="92"/>
      <c r="B226" s="91"/>
      <c r="H226" s="93"/>
    </row>
    <row r="227" spans="1:8" x14ac:dyDescent="0.25">
      <c r="A227" s="92"/>
      <c r="B227" s="91"/>
      <c r="H227" s="93"/>
    </row>
    <row r="228" spans="1:8" x14ac:dyDescent="0.25">
      <c r="A228" s="92"/>
      <c r="B228" s="91"/>
      <c r="H228" s="93"/>
    </row>
    <row r="229" spans="1:8" x14ac:dyDescent="0.25">
      <c r="A229" s="92"/>
      <c r="B229" s="91"/>
      <c r="H229" s="93"/>
    </row>
    <row r="230" spans="1:8" x14ac:dyDescent="0.25">
      <c r="A230" s="92"/>
      <c r="B230" s="91"/>
      <c r="H230" s="93"/>
    </row>
    <row r="231" spans="1:8" x14ac:dyDescent="0.25">
      <c r="A231" s="92"/>
      <c r="B231" s="91"/>
      <c r="H231" s="93"/>
    </row>
    <row r="232" spans="1:8" x14ac:dyDescent="0.25">
      <c r="A232" s="92"/>
      <c r="B232" s="91"/>
      <c r="H232" s="93"/>
    </row>
    <row r="233" spans="1:8" x14ac:dyDescent="0.25">
      <c r="A233" s="92"/>
      <c r="B233" s="91"/>
      <c r="H233" s="93"/>
    </row>
    <row r="234" spans="1:8" x14ac:dyDescent="0.25">
      <c r="A234" s="92"/>
      <c r="B234" s="91"/>
      <c r="H234" s="93"/>
    </row>
    <row r="235" spans="1:8" x14ac:dyDescent="0.25">
      <c r="A235" s="92"/>
      <c r="B235" s="91"/>
      <c r="H235" s="93"/>
    </row>
    <row r="236" spans="1:8" x14ac:dyDescent="0.25">
      <c r="A236" s="92"/>
      <c r="B236" s="91"/>
      <c r="H236" s="93"/>
    </row>
    <row r="237" spans="1:8" x14ac:dyDescent="0.25">
      <c r="A237" s="92"/>
      <c r="B237" s="91"/>
      <c r="H237" s="93"/>
    </row>
    <row r="238" spans="1:8" x14ac:dyDescent="0.25">
      <c r="A238" s="92"/>
      <c r="B238" s="91"/>
      <c r="H238" s="93"/>
    </row>
    <row r="239" spans="1:8" x14ac:dyDescent="0.25">
      <c r="A239" s="92"/>
      <c r="B239" s="91"/>
      <c r="H239" s="93"/>
    </row>
    <row r="240" spans="1:8" x14ac:dyDescent="0.25">
      <c r="A240" s="92"/>
      <c r="B240" s="91"/>
      <c r="H240" s="93"/>
    </row>
    <row r="241" spans="1:8" x14ac:dyDescent="0.25">
      <c r="A241" s="92"/>
      <c r="B241" s="91"/>
      <c r="H241" s="93"/>
    </row>
    <row r="242" spans="1:8" x14ac:dyDescent="0.25">
      <c r="A242" s="92"/>
      <c r="B242" s="91"/>
      <c r="H242" s="93"/>
    </row>
    <row r="243" spans="1:8" x14ac:dyDescent="0.25">
      <c r="A243" s="92"/>
      <c r="B243" s="91"/>
      <c r="H243" s="93"/>
    </row>
    <row r="244" spans="1:8" x14ac:dyDescent="0.25">
      <c r="A244" s="92"/>
      <c r="B244" s="91"/>
      <c r="H244" s="93"/>
    </row>
    <row r="245" spans="1:8" x14ac:dyDescent="0.25">
      <c r="A245" s="92"/>
      <c r="B245" s="91"/>
      <c r="H245" s="93"/>
    </row>
    <row r="246" spans="1:8" x14ac:dyDescent="0.25">
      <c r="A246" s="92"/>
      <c r="B246" s="91"/>
      <c r="H246" s="93"/>
    </row>
    <row r="247" spans="1:8" x14ac:dyDescent="0.25">
      <c r="A247" s="92"/>
      <c r="B247" s="91"/>
      <c r="H247" s="93"/>
    </row>
    <row r="248" spans="1:8" x14ac:dyDescent="0.25">
      <c r="A248" s="92"/>
      <c r="B248" s="91"/>
      <c r="H248" s="93"/>
    </row>
    <row r="249" spans="1:8" x14ac:dyDescent="0.25">
      <c r="A249" s="92"/>
      <c r="B249" s="91"/>
      <c r="H249" s="93"/>
    </row>
    <row r="250" spans="1:8" x14ac:dyDescent="0.25">
      <c r="A250" s="92"/>
      <c r="B250" s="91"/>
      <c r="H250" s="93"/>
    </row>
    <row r="251" spans="1:8" x14ac:dyDescent="0.25">
      <c r="A251" s="92"/>
      <c r="B251" s="91"/>
      <c r="H251" s="93"/>
    </row>
    <row r="252" spans="1:8" x14ac:dyDescent="0.25">
      <c r="A252" s="92"/>
      <c r="B252" s="91"/>
      <c r="H252" s="93"/>
    </row>
    <row r="253" spans="1:8" x14ac:dyDescent="0.25">
      <c r="A253" s="92"/>
      <c r="B253" s="91"/>
      <c r="H253" s="93"/>
    </row>
    <row r="254" spans="1:8" x14ac:dyDescent="0.25">
      <c r="A254" s="92"/>
      <c r="B254" s="91"/>
      <c r="H254" s="93"/>
    </row>
    <row r="255" spans="1:8" x14ac:dyDescent="0.25">
      <c r="A255" s="92"/>
      <c r="B255" s="91"/>
      <c r="H255" s="93"/>
    </row>
    <row r="256" spans="1:8" x14ac:dyDescent="0.25">
      <c r="A256" s="92"/>
      <c r="B256" s="91"/>
      <c r="H256" s="93"/>
    </row>
    <row r="257" spans="1:8" x14ac:dyDescent="0.25">
      <c r="A257" s="92"/>
      <c r="B257" s="91"/>
      <c r="H257" s="93"/>
    </row>
    <row r="258" spans="1:8" x14ac:dyDescent="0.25">
      <c r="A258" s="92"/>
      <c r="B258" s="91"/>
      <c r="H258" s="93"/>
    </row>
    <row r="259" spans="1:8" x14ac:dyDescent="0.25">
      <c r="A259" s="92"/>
      <c r="B259" s="91"/>
      <c r="H259" s="93"/>
    </row>
    <row r="260" spans="1:8" x14ac:dyDescent="0.25">
      <c r="A260" s="92"/>
      <c r="B260" s="91"/>
      <c r="H260" s="93"/>
    </row>
    <row r="261" spans="1:8" x14ac:dyDescent="0.25">
      <c r="A261" s="92"/>
      <c r="B261" s="91"/>
      <c r="H261" s="93"/>
    </row>
    <row r="262" spans="1:8" x14ac:dyDescent="0.25">
      <c r="A262" s="92"/>
      <c r="B262" s="91"/>
      <c r="H262" s="93"/>
    </row>
    <row r="263" spans="1:8" x14ac:dyDescent="0.25">
      <c r="A263" s="92"/>
      <c r="B263" s="91"/>
      <c r="H263" s="93"/>
    </row>
    <row r="264" spans="1:8" x14ac:dyDescent="0.25">
      <c r="A264" s="92"/>
      <c r="B264" s="91"/>
      <c r="H264" s="93"/>
    </row>
    <row r="265" spans="1:8" x14ac:dyDescent="0.25">
      <c r="A265" s="92"/>
      <c r="B265" s="91"/>
      <c r="H265" s="93"/>
    </row>
    <row r="266" spans="1:8" x14ac:dyDescent="0.25">
      <c r="A266" s="92"/>
      <c r="B266" s="91"/>
      <c r="H266" s="93"/>
    </row>
    <row r="267" spans="1:8" x14ac:dyDescent="0.25">
      <c r="A267" s="92"/>
      <c r="B267" s="91"/>
      <c r="H267" s="93"/>
    </row>
    <row r="268" spans="1:8" x14ac:dyDescent="0.25">
      <c r="A268" s="92"/>
      <c r="B268" s="91"/>
      <c r="H268" s="93"/>
    </row>
    <row r="269" spans="1:8" x14ac:dyDescent="0.25">
      <c r="A269" s="92"/>
      <c r="B269" s="91"/>
      <c r="H269" s="93"/>
    </row>
    <row r="270" spans="1:8" x14ac:dyDescent="0.25">
      <c r="A270" s="92"/>
      <c r="B270" s="91"/>
      <c r="H270" s="93"/>
    </row>
    <row r="271" spans="1:8" x14ac:dyDescent="0.25">
      <c r="A271" s="92"/>
      <c r="B271" s="91"/>
      <c r="H271" s="93"/>
    </row>
    <row r="272" spans="1:8" x14ac:dyDescent="0.25">
      <c r="A272" s="92"/>
      <c r="B272" s="91"/>
      <c r="H272" s="93"/>
    </row>
    <row r="273" spans="1:8" x14ac:dyDescent="0.25">
      <c r="A273" s="92"/>
      <c r="B273" s="91"/>
      <c r="H273" s="93"/>
    </row>
    <row r="274" spans="1:8" x14ac:dyDescent="0.25">
      <c r="A274" s="92"/>
      <c r="B274" s="91"/>
      <c r="H274" s="93"/>
    </row>
    <row r="275" spans="1:8" x14ac:dyDescent="0.25">
      <c r="A275" s="92"/>
      <c r="B275" s="91"/>
      <c r="H275" s="93"/>
    </row>
    <row r="276" spans="1:8" x14ac:dyDescent="0.25">
      <c r="A276" s="92"/>
      <c r="B276" s="91"/>
      <c r="H276" s="93"/>
    </row>
    <row r="277" spans="1:8" x14ac:dyDescent="0.25">
      <c r="A277" s="92"/>
      <c r="B277" s="91"/>
      <c r="H277" s="93"/>
    </row>
    <row r="278" spans="1:8" x14ac:dyDescent="0.25">
      <c r="A278" s="92"/>
      <c r="B278" s="91"/>
      <c r="H278" s="93"/>
    </row>
    <row r="279" spans="1:8" x14ac:dyDescent="0.25">
      <c r="A279" s="92"/>
      <c r="B279" s="91"/>
      <c r="H279" s="93"/>
    </row>
    <row r="280" spans="1:8" x14ac:dyDescent="0.25">
      <c r="A280" s="92"/>
      <c r="B280" s="91"/>
      <c r="H280" s="93"/>
    </row>
    <row r="281" spans="1:8" x14ac:dyDescent="0.25">
      <c r="A281" s="92"/>
      <c r="B281" s="91"/>
      <c r="H281" s="93"/>
    </row>
    <row r="282" spans="1:8" x14ac:dyDescent="0.25">
      <c r="A282" s="92"/>
      <c r="B282" s="91"/>
      <c r="H282" s="93"/>
    </row>
    <row r="283" spans="1:8" x14ac:dyDescent="0.25">
      <c r="A283" s="92"/>
      <c r="B283" s="91"/>
      <c r="H283" s="93"/>
    </row>
    <row r="284" spans="1:8" x14ac:dyDescent="0.25">
      <c r="A284" s="92"/>
      <c r="B284" s="91"/>
      <c r="H284" s="93"/>
    </row>
    <row r="285" spans="1:8" x14ac:dyDescent="0.25">
      <c r="A285" s="92"/>
      <c r="B285" s="91"/>
      <c r="H285" s="93"/>
    </row>
    <row r="286" spans="1:8" x14ac:dyDescent="0.25">
      <c r="A286" s="92"/>
      <c r="B286" s="91"/>
      <c r="H286" s="93"/>
    </row>
    <row r="287" spans="1:8" x14ac:dyDescent="0.25">
      <c r="A287" s="92"/>
      <c r="B287" s="91"/>
      <c r="H287" s="93"/>
    </row>
    <row r="288" spans="1:8" x14ac:dyDescent="0.25">
      <c r="A288" s="92"/>
      <c r="B288" s="91"/>
      <c r="H288" s="93"/>
    </row>
    <row r="289" spans="1:8" x14ac:dyDescent="0.25">
      <c r="A289" s="92"/>
      <c r="B289" s="91"/>
      <c r="H289" s="93"/>
    </row>
    <row r="290" spans="1:8" x14ac:dyDescent="0.25">
      <c r="A290" s="92"/>
      <c r="B290" s="91"/>
      <c r="H290" s="93"/>
    </row>
    <row r="291" spans="1:8" x14ac:dyDescent="0.25">
      <c r="A291" s="92"/>
      <c r="B291" s="91"/>
      <c r="H291" s="93"/>
    </row>
    <row r="292" spans="1:8" x14ac:dyDescent="0.25">
      <c r="A292" s="92"/>
      <c r="B292" s="91"/>
      <c r="H292" s="93"/>
    </row>
    <row r="293" spans="1:8" x14ac:dyDescent="0.25">
      <c r="A293" s="92"/>
      <c r="B293" s="91"/>
      <c r="H293" s="93"/>
    </row>
    <row r="294" spans="1:8" x14ac:dyDescent="0.25">
      <c r="A294" s="92"/>
      <c r="B294" s="91"/>
      <c r="H294" s="93"/>
    </row>
    <row r="295" spans="1:8" x14ac:dyDescent="0.25">
      <c r="A295" s="92"/>
      <c r="B295" s="91"/>
      <c r="H295" s="93"/>
    </row>
    <row r="296" spans="1:8" x14ac:dyDescent="0.25">
      <c r="A296" s="92"/>
      <c r="B296" s="91"/>
      <c r="H296" s="93"/>
    </row>
    <row r="297" spans="1:8" x14ac:dyDescent="0.25">
      <c r="A297" s="92"/>
      <c r="B297" s="91"/>
      <c r="H297" s="93"/>
    </row>
    <row r="298" spans="1:8" x14ac:dyDescent="0.25">
      <c r="A298" s="92"/>
      <c r="B298" s="91"/>
      <c r="H298" s="93"/>
    </row>
    <row r="299" spans="1:8" x14ac:dyDescent="0.25">
      <c r="A299" s="92"/>
      <c r="B299" s="91"/>
      <c r="H299" s="93"/>
    </row>
    <row r="300" spans="1:8" x14ac:dyDescent="0.25">
      <c r="A300" s="92"/>
      <c r="B300" s="91"/>
      <c r="H300" s="93"/>
    </row>
    <row r="301" spans="1:8" x14ac:dyDescent="0.25">
      <c r="A301" s="92"/>
      <c r="B301" s="91"/>
      <c r="H301" s="93"/>
    </row>
    <row r="302" spans="1:8" x14ac:dyDescent="0.25">
      <c r="A302" s="92"/>
      <c r="B302" s="91"/>
      <c r="H302" s="93"/>
    </row>
    <row r="303" spans="1:8" x14ac:dyDescent="0.25">
      <c r="A303" s="92"/>
      <c r="B303" s="91"/>
      <c r="H303" s="93"/>
    </row>
    <row r="304" spans="1:8" x14ac:dyDescent="0.25">
      <c r="A304" s="92"/>
      <c r="B304" s="91"/>
      <c r="H304" s="93"/>
    </row>
    <row r="305" spans="1:8" x14ac:dyDescent="0.25">
      <c r="A305" s="92"/>
      <c r="B305" s="91"/>
      <c r="H305" s="93"/>
    </row>
    <row r="306" spans="1:8" x14ac:dyDescent="0.25">
      <c r="A306" s="92"/>
      <c r="B306" s="91"/>
      <c r="H306" s="93"/>
    </row>
    <row r="307" spans="1:8" x14ac:dyDescent="0.25">
      <c r="A307" s="92"/>
      <c r="B307" s="91"/>
      <c r="H307" s="93"/>
    </row>
    <row r="308" spans="1:8" x14ac:dyDescent="0.25">
      <c r="A308" s="92"/>
      <c r="B308" s="91"/>
      <c r="H308" s="93"/>
    </row>
    <row r="309" spans="1:8" x14ac:dyDescent="0.25">
      <c r="A309" s="92"/>
      <c r="B309" s="91"/>
      <c r="H309" s="93"/>
    </row>
    <row r="310" spans="1:8" x14ac:dyDescent="0.25">
      <c r="A310" s="92"/>
      <c r="B310" s="91"/>
      <c r="H310" s="93"/>
    </row>
    <row r="311" spans="1:8" x14ac:dyDescent="0.25">
      <c r="A311" s="92"/>
      <c r="B311" s="91"/>
      <c r="H311" s="93"/>
    </row>
    <row r="312" spans="1:8" x14ac:dyDescent="0.25">
      <c r="A312" s="92"/>
      <c r="B312" s="91"/>
      <c r="H312" s="93"/>
    </row>
    <row r="313" spans="1:8" x14ac:dyDescent="0.25">
      <c r="A313" s="92"/>
      <c r="B313" s="91"/>
      <c r="H313" s="93"/>
    </row>
    <row r="314" spans="1:8" x14ac:dyDescent="0.25">
      <c r="A314" s="92"/>
      <c r="B314" s="91"/>
      <c r="H314" s="93"/>
    </row>
    <row r="315" spans="1:8" x14ac:dyDescent="0.25">
      <c r="A315" s="92"/>
      <c r="B315" s="91"/>
      <c r="H315" s="93"/>
    </row>
    <row r="316" spans="1:8" x14ac:dyDescent="0.25">
      <c r="A316" s="92"/>
      <c r="B316" s="91"/>
      <c r="H316" s="93"/>
    </row>
    <row r="317" spans="1:8" x14ac:dyDescent="0.25">
      <c r="A317" s="92"/>
      <c r="B317" s="91"/>
      <c r="H317" s="93"/>
    </row>
    <row r="318" spans="1:8" x14ac:dyDescent="0.25">
      <c r="A318" s="92"/>
      <c r="B318" s="91"/>
      <c r="H318" s="93"/>
    </row>
    <row r="319" spans="1:8" x14ac:dyDescent="0.25">
      <c r="A319" s="92"/>
      <c r="B319" s="91"/>
      <c r="H319" s="93"/>
    </row>
    <row r="320" spans="1:8" x14ac:dyDescent="0.25">
      <c r="A320" s="92"/>
      <c r="B320" s="91"/>
      <c r="H320" s="93"/>
    </row>
    <row r="321" spans="1:8" x14ac:dyDescent="0.25">
      <c r="A321" s="92"/>
      <c r="B321" s="91"/>
      <c r="H321" s="93"/>
    </row>
    <row r="322" spans="1:8" x14ac:dyDescent="0.25">
      <c r="A322" s="92"/>
      <c r="B322" s="91"/>
      <c r="H322" s="93"/>
    </row>
    <row r="323" spans="1:8" x14ac:dyDescent="0.25">
      <c r="A323" s="92"/>
      <c r="B323" s="91"/>
      <c r="H323" s="93"/>
    </row>
    <row r="324" spans="1:8" x14ac:dyDescent="0.25">
      <c r="A324" s="92"/>
      <c r="B324" s="91"/>
      <c r="H324" s="93"/>
    </row>
    <row r="325" spans="1:8" x14ac:dyDescent="0.25">
      <c r="A325" s="92"/>
      <c r="B325" s="91"/>
      <c r="H325" s="93"/>
    </row>
    <row r="326" spans="1:8" x14ac:dyDescent="0.25">
      <c r="A326" s="92"/>
      <c r="B326" s="91"/>
      <c r="H326" s="93"/>
    </row>
    <row r="327" spans="1:8" x14ac:dyDescent="0.25">
      <c r="A327" s="92"/>
      <c r="B327" s="91"/>
      <c r="H327" s="93"/>
    </row>
    <row r="328" spans="1:8" x14ac:dyDescent="0.25">
      <c r="A328" s="92"/>
      <c r="B328" s="91"/>
      <c r="H328" s="93"/>
    </row>
    <row r="329" spans="1:8" x14ac:dyDescent="0.25">
      <c r="A329" s="92"/>
      <c r="B329" s="91"/>
      <c r="H329" s="93"/>
    </row>
    <row r="330" spans="1:8" x14ac:dyDescent="0.25">
      <c r="A330" s="92"/>
      <c r="B330" s="91"/>
      <c r="H330" s="93"/>
    </row>
    <row r="331" spans="1:8" x14ac:dyDescent="0.25">
      <c r="A331" s="92"/>
      <c r="B331" s="91"/>
      <c r="H331" s="93"/>
    </row>
    <row r="332" spans="1:8" x14ac:dyDescent="0.25">
      <c r="A332" s="92"/>
      <c r="B332" s="91"/>
      <c r="H332" s="93"/>
    </row>
    <row r="333" spans="1:8" x14ac:dyDescent="0.25">
      <c r="A333" s="92"/>
      <c r="B333" s="91"/>
      <c r="H333" s="93"/>
    </row>
    <row r="334" spans="1:8" x14ac:dyDescent="0.25">
      <c r="A334" s="92"/>
      <c r="B334" s="91"/>
      <c r="H334" s="93"/>
    </row>
    <row r="335" spans="1:8" x14ac:dyDescent="0.25">
      <c r="A335" s="92"/>
      <c r="B335" s="91"/>
      <c r="H335" s="93"/>
    </row>
    <row r="336" spans="1:8" x14ac:dyDescent="0.25">
      <c r="A336" s="92"/>
      <c r="B336" s="91"/>
      <c r="H336" s="93"/>
    </row>
    <row r="337" spans="1:8" x14ac:dyDescent="0.25">
      <c r="A337" s="92"/>
      <c r="B337" s="91"/>
      <c r="H337" s="93"/>
    </row>
    <row r="338" spans="1:8" x14ac:dyDescent="0.25">
      <c r="A338" s="92"/>
      <c r="B338" s="91"/>
      <c r="H338" s="93"/>
    </row>
    <row r="339" spans="1:8" x14ac:dyDescent="0.25">
      <c r="A339" s="92"/>
      <c r="B339" s="91"/>
      <c r="H339" s="93"/>
    </row>
    <row r="340" spans="1:8" x14ac:dyDescent="0.25">
      <c r="A340" s="92"/>
      <c r="B340" s="91"/>
      <c r="H340" s="93"/>
    </row>
    <row r="341" spans="1:8" x14ac:dyDescent="0.25">
      <c r="A341" s="92"/>
      <c r="B341" s="91"/>
      <c r="H341" s="93"/>
    </row>
    <row r="342" spans="1:8" x14ac:dyDescent="0.25">
      <c r="A342" s="92"/>
      <c r="B342" s="91"/>
      <c r="H342" s="93"/>
    </row>
    <row r="343" spans="1:8" x14ac:dyDescent="0.25">
      <c r="A343" s="92"/>
      <c r="B343" s="91"/>
      <c r="H343" s="93"/>
    </row>
    <row r="344" spans="1:8" x14ac:dyDescent="0.25">
      <c r="A344" s="92"/>
      <c r="B344" s="91"/>
      <c r="H344" s="93"/>
    </row>
    <row r="345" spans="1:8" x14ac:dyDescent="0.25">
      <c r="A345" s="92"/>
      <c r="B345" s="91"/>
      <c r="H345" s="93"/>
    </row>
    <row r="346" spans="1:8" x14ac:dyDescent="0.25">
      <c r="A346" s="92"/>
      <c r="B346" s="91"/>
      <c r="H346" s="93"/>
    </row>
    <row r="347" spans="1:8" x14ac:dyDescent="0.25">
      <c r="A347" s="92"/>
      <c r="B347" s="91"/>
      <c r="H347" s="93"/>
    </row>
    <row r="348" spans="1:8" x14ac:dyDescent="0.25">
      <c r="A348" s="92"/>
      <c r="B348" s="91"/>
      <c r="H348" s="93"/>
    </row>
    <row r="349" spans="1:8" x14ac:dyDescent="0.25">
      <c r="A349" s="92"/>
      <c r="B349" s="91"/>
      <c r="H349" s="93"/>
    </row>
    <row r="350" spans="1:8" x14ac:dyDescent="0.25">
      <c r="A350" s="92"/>
      <c r="B350" s="91"/>
      <c r="H350" s="93"/>
    </row>
    <row r="351" spans="1:8" x14ac:dyDescent="0.25">
      <c r="A351" s="92"/>
      <c r="B351" s="91"/>
      <c r="H351" s="93"/>
    </row>
    <row r="352" spans="1:8" x14ac:dyDescent="0.25">
      <c r="A352" s="92"/>
      <c r="B352" s="91"/>
      <c r="H352" s="93"/>
    </row>
    <row r="353" spans="1:8" x14ac:dyDescent="0.25">
      <c r="A353" s="92"/>
      <c r="B353" s="91"/>
      <c r="H353" s="93"/>
    </row>
    <row r="354" spans="1:8" x14ac:dyDescent="0.25">
      <c r="A354" s="92"/>
      <c r="B354" s="91"/>
      <c r="H354" s="93"/>
    </row>
    <row r="355" spans="1:8" x14ac:dyDescent="0.25">
      <c r="A355" s="92"/>
      <c r="B355" s="91"/>
      <c r="H355" s="93"/>
    </row>
    <row r="356" spans="1:8" x14ac:dyDescent="0.25">
      <c r="A356" s="92"/>
      <c r="B356" s="91"/>
      <c r="H356" s="93"/>
    </row>
    <row r="357" spans="1:8" x14ac:dyDescent="0.25">
      <c r="A357" s="92"/>
      <c r="B357" s="91"/>
      <c r="H357" s="93"/>
    </row>
    <row r="358" spans="1:8" x14ac:dyDescent="0.25">
      <c r="A358" s="92"/>
      <c r="B358" s="91"/>
      <c r="H358" s="93"/>
    </row>
    <row r="359" spans="1:8" x14ac:dyDescent="0.25">
      <c r="A359" s="92"/>
      <c r="B359" s="91"/>
      <c r="H359" s="93"/>
    </row>
    <row r="360" spans="1:8" x14ac:dyDescent="0.25">
      <c r="A360" s="92"/>
      <c r="B360" s="91"/>
      <c r="H360" s="93"/>
    </row>
    <row r="361" spans="1:8" x14ac:dyDescent="0.25">
      <c r="A361" s="92"/>
      <c r="B361" s="91"/>
      <c r="H361" s="93"/>
    </row>
    <row r="362" spans="1:8" x14ac:dyDescent="0.25">
      <c r="A362" s="92"/>
      <c r="B362" s="91"/>
      <c r="H362" s="93"/>
    </row>
    <row r="363" spans="1:8" x14ac:dyDescent="0.25">
      <c r="A363" s="92"/>
      <c r="B363" s="91"/>
      <c r="H363" s="93"/>
    </row>
    <row r="364" spans="1:8" x14ac:dyDescent="0.25">
      <c r="A364" s="92"/>
      <c r="B364" s="91"/>
      <c r="H364" s="93"/>
    </row>
    <row r="365" spans="1:8" x14ac:dyDescent="0.25">
      <c r="A365" s="92"/>
      <c r="B365" s="91"/>
      <c r="H365" s="93"/>
    </row>
    <row r="366" spans="1:8" x14ac:dyDescent="0.25">
      <c r="A366" s="92"/>
      <c r="B366" s="91"/>
      <c r="H366" s="93"/>
    </row>
    <row r="367" spans="1:8" x14ac:dyDescent="0.25">
      <c r="A367" s="92"/>
      <c r="B367" s="91"/>
      <c r="H367" s="93"/>
    </row>
    <row r="368" spans="1:8" x14ac:dyDescent="0.25">
      <c r="A368" s="92"/>
      <c r="B368" s="91"/>
      <c r="H368" s="93"/>
    </row>
    <row r="369" spans="1:8" x14ac:dyDescent="0.25">
      <c r="A369" s="92"/>
      <c r="B369" s="91"/>
      <c r="H369" s="93"/>
    </row>
    <row r="370" spans="1:8" x14ac:dyDescent="0.25">
      <c r="A370" s="92"/>
      <c r="B370" s="91"/>
      <c r="H370" s="93"/>
    </row>
    <row r="371" spans="1:8" x14ac:dyDescent="0.25">
      <c r="A371" s="92"/>
      <c r="B371" s="91"/>
      <c r="H371" s="93"/>
    </row>
    <row r="372" spans="1:8" x14ac:dyDescent="0.25">
      <c r="A372" s="92"/>
      <c r="B372" s="91"/>
      <c r="H372" s="93"/>
    </row>
    <row r="373" spans="1:8" x14ac:dyDescent="0.25">
      <c r="A373" s="92"/>
      <c r="B373" s="91"/>
      <c r="H373" s="93"/>
    </row>
    <row r="374" spans="1:8" x14ac:dyDescent="0.25">
      <c r="A374" s="92"/>
      <c r="B374" s="91"/>
      <c r="H374" s="93"/>
    </row>
    <row r="375" spans="1:8" x14ac:dyDescent="0.25">
      <c r="A375" s="92"/>
      <c r="B375" s="91"/>
      <c r="H375" s="93"/>
    </row>
    <row r="376" spans="1:8" x14ac:dyDescent="0.25">
      <c r="A376" s="92"/>
      <c r="B376" s="91"/>
      <c r="H376" s="93"/>
    </row>
    <row r="377" spans="1:8" x14ac:dyDescent="0.25">
      <c r="A377" s="92"/>
      <c r="B377" s="91"/>
      <c r="H377" s="93"/>
    </row>
    <row r="378" spans="1:8" x14ac:dyDescent="0.25">
      <c r="A378" s="92"/>
      <c r="B378" s="91"/>
      <c r="H378" s="93"/>
    </row>
    <row r="379" spans="1:8" x14ac:dyDescent="0.25">
      <c r="A379" s="92"/>
      <c r="B379" s="91"/>
      <c r="H379" s="93"/>
    </row>
    <row r="380" spans="1:8" x14ac:dyDescent="0.25">
      <c r="A380" s="92"/>
      <c r="B380" s="91"/>
      <c r="H380" s="93"/>
    </row>
    <row r="381" spans="1:8" x14ac:dyDescent="0.25">
      <c r="A381" s="92"/>
      <c r="B381" s="91"/>
      <c r="H381" s="93"/>
    </row>
    <row r="382" spans="1:8" x14ac:dyDescent="0.25">
      <c r="A382" s="92"/>
      <c r="B382" s="91"/>
      <c r="H382" s="93"/>
    </row>
    <row r="383" spans="1:8" x14ac:dyDescent="0.25">
      <c r="A383" s="92"/>
      <c r="B383" s="91"/>
      <c r="H383" s="93"/>
    </row>
    <row r="384" spans="1:8" x14ac:dyDescent="0.25">
      <c r="A384" s="92"/>
      <c r="B384" s="91"/>
      <c r="H384" s="93"/>
    </row>
    <row r="385" spans="1:8" x14ac:dyDescent="0.25">
      <c r="A385" s="92"/>
      <c r="B385" s="91"/>
      <c r="H385" s="93"/>
    </row>
    <row r="386" spans="1:8" x14ac:dyDescent="0.25">
      <c r="A386" s="92"/>
      <c r="B386" s="91"/>
      <c r="H386" s="93"/>
    </row>
    <row r="387" spans="1:8" x14ac:dyDescent="0.25">
      <c r="A387" s="92"/>
      <c r="B387" s="91"/>
      <c r="H387" s="93"/>
    </row>
    <row r="388" spans="1:8" x14ac:dyDescent="0.25">
      <c r="A388" s="92"/>
      <c r="B388" s="91"/>
      <c r="H388" s="93"/>
    </row>
    <row r="389" spans="1:8" x14ac:dyDescent="0.25">
      <c r="A389" s="92"/>
      <c r="B389" s="91"/>
      <c r="H389" s="93"/>
    </row>
    <row r="390" spans="1:8" x14ac:dyDescent="0.25">
      <c r="A390" s="92"/>
      <c r="B390" s="91"/>
      <c r="H390" s="93"/>
    </row>
    <row r="391" spans="1:8" x14ac:dyDescent="0.25">
      <c r="A391" s="92"/>
      <c r="B391" s="91"/>
      <c r="H391" s="93"/>
    </row>
    <row r="392" spans="1:8" x14ac:dyDescent="0.25">
      <c r="A392" s="92"/>
      <c r="B392" s="91"/>
      <c r="H392" s="93"/>
    </row>
    <row r="393" spans="1:8" x14ac:dyDescent="0.25">
      <c r="A393" s="92"/>
      <c r="B393" s="91"/>
      <c r="H393" s="93"/>
    </row>
    <row r="394" spans="1:8" x14ac:dyDescent="0.25">
      <c r="A394" s="92"/>
      <c r="B394" s="91"/>
      <c r="H394" s="93"/>
    </row>
    <row r="395" spans="1:8" x14ac:dyDescent="0.25">
      <c r="A395" s="92"/>
      <c r="B395" s="91"/>
      <c r="H395" s="93"/>
    </row>
    <row r="396" spans="1:8" x14ac:dyDescent="0.25">
      <c r="A396" s="92"/>
      <c r="B396" s="91"/>
      <c r="H396" s="93"/>
    </row>
    <row r="397" spans="1:8" x14ac:dyDescent="0.25">
      <c r="A397" s="92"/>
      <c r="B397" s="91"/>
      <c r="H397" s="93"/>
    </row>
    <row r="398" spans="1:8" x14ac:dyDescent="0.25">
      <c r="A398" s="92"/>
      <c r="B398" s="91"/>
      <c r="H398" s="93"/>
    </row>
    <row r="399" spans="1:8" x14ac:dyDescent="0.25">
      <c r="A399" s="92"/>
      <c r="B399" s="91"/>
      <c r="H399" s="93"/>
    </row>
    <row r="400" spans="1:8" x14ac:dyDescent="0.25">
      <c r="A400" s="92"/>
      <c r="B400" s="91"/>
      <c r="H400" s="93"/>
    </row>
    <row r="401" spans="1:8" x14ac:dyDescent="0.25">
      <c r="A401" s="92"/>
      <c r="B401" s="91"/>
      <c r="H401" s="93"/>
    </row>
    <row r="402" spans="1:8" x14ac:dyDescent="0.25">
      <c r="A402" s="92"/>
      <c r="B402" s="91"/>
      <c r="H402" s="93"/>
    </row>
    <row r="403" spans="1:8" x14ac:dyDescent="0.25">
      <c r="A403" s="92"/>
      <c r="B403" s="91"/>
      <c r="H403" s="93"/>
    </row>
    <row r="404" spans="1:8" x14ac:dyDescent="0.25">
      <c r="A404" s="92"/>
      <c r="B404" s="91"/>
      <c r="H404" s="93"/>
    </row>
    <row r="405" spans="1:8" x14ac:dyDescent="0.25">
      <c r="A405" s="92"/>
      <c r="B405" s="91"/>
      <c r="H405" s="93"/>
    </row>
    <row r="406" spans="1:8" x14ac:dyDescent="0.25">
      <c r="A406" s="92"/>
      <c r="B406" s="91"/>
      <c r="H406" s="93"/>
    </row>
    <row r="407" spans="1:8" x14ac:dyDescent="0.25">
      <c r="A407" s="92"/>
      <c r="B407" s="91"/>
      <c r="H407" s="93"/>
    </row>
    <row r="408" spans="1:8" x14ac:dyDescent="0.25">
      <c r="A408" s="92"/>
      <c r="B408" s="91"/>
      <c r="H408" s="93"/>
    </row>
    <row r="409" spans="1:8" x14ac:dyDescent="0.25">
      <c r="A409" s="92"/>
      <c r="B409" s="91"/>
      <c r="H409" s="93"/>
    </row>
    <row r="410" spans="1:8" x14ac:dyDescent="0.25">
      <c r="A410" s="92"/>
      <c r="B410" s="91"/>
      <c r="H410" s="93"/>
    </row>
    <row r="411" spans="1:8" x14ac:dyDescent="0.25">
      <c r="A411" s="92"/>
      <c r="B411" s="91"/>
      <c r="H411" s="93"/>
    </row>
    <row r="412" spans="1:8" x14ac:dyDescent="0.25">
      <c r="A412" s="92"/>
      <c r="B412" s="91"/>
      <c r="H412" s="93"/>
    </row>
    <row r="413" spans="1:8" x14ac:dyDescent="0.25">
      <c r="A413" s="92"/>
      <c r="B413" s="91"/>
      <c r="H413" s="93"/>
    </row>
    <row r="414" spans="1:8" x14ac:dyDescent="0.25">
      <c r="A414" s="92"/>
      <c r="B414" s="91"/>
      <c r="H414" s="93"/>
    </row>
    <row r="415" spans="1:8" x14ac:dyDescent="0.25">
      <c r="A415" s="92"/>
      <c r="B415" s="91"/>
      <c r="H415" s="93"/>
    </row>
    <row r="416" spans="1:8" x14ac:dyDescent="0.25">
      <c r="A416" s="92"/>
      <c r="B416" s="91"/>
      <c r="H416" s="93"/>
    </row>
    <row r="417" spans="1:8" x14ac:dyDescent="0.25">
      <c r="A417" s="92"/>
      <c r="B417" s="91"/>
      <c r="H417" s="93"/>
    </row>
    <row r="418" spans="1:8" x14ac:dyDescent="0.25">
      <c r="A418" s="92"/>
      <c r="B418" s="91"/>
      <c r="H418" s="93"/>
    </row>
    <row r="419" spans="1:8" x14ac:dyDescent="0.25">
      <c r="A419" s="92"/>
      <c r="B419" s="91"/>
      <c r="H419" s="93"/>
    </row>
    <row r="420" spans="1:8" x14ac:dyDescent="0.25">
      <c r="A420" s="92"/>
      <c r="B420" s="91"/>
      <c r="H420" s="93"/>
    </row>
    <row r="421" spans="1:8" x14ac:dyDescent="0.25">
      <c r="A421" s="92"/>
      <c r="B421" s="91"/>
      <c r="H421" s="93"/>
    </row>
    <row r="422" spans="1:8" x14ac:dyDescent="0.25">
      <c r="A422" s="92"/>
      <c r="B422" s="91"/>
      <c r="H422" s="93"/>
    </row>
    <row r="423" spans="1:8" x14ac:dyDescent="0.25">
      <c r="A423" s="92"/>
      <c r="B423" s="91"/>
      <c r="H423" s="93"/>
    </row>
    <row r="424" spans="1:8" x14ac:dyDescent="0.25">
      <c r="A424" s="92"/>
      <c r="B424" s="91"/>
      <c r="H424" s="93"/>
    </row>
    <row r="425" spans="1:8" x14ac:dyDescent="0.25">
      <c r="A425" s="92"/>
      <c r="B425" s="91"/>
      <c r="H425" s="93"/>
    </row>
    <row r="426" spans="1:8" x14ac:dyDescent="0.25">
      <c r="A426" s="92"/>
      <c r="B426" s="91"/>
      <c r="H426" s="93"/>
    </row>
    <row r="427" spans="1:8" x14ac:dyDescent="0.25">
      <c r="A427" s="92"/>
      <c r="B427" s="91"/>
      <c r="H427" s="93"/>
    </row>
    <row r="428" spans="1:8" x14ac:dyDescent="0.25">
      <c r="A428" s="92"/>
      <c r="B428" s="91"/>
      <c r="H428" s="93"/>
    </row>
    <row r="429" spans="1:8" x14ac:dyDescent="0.25">
      <c r="A429" s="92"/>
      <c r="B429" s="91"/>
      <c r="H429" s="93"/>
    </row>
    <row r="430" spans="1:8" x14ac:dyDescent="0.25">
      <c r="A430" s="92"/>
      <c r="B430" s="91"/>
      <c r="H430" s="93"/>
    </row>
    <row r="431" spans="1:8" x14ac:dyDescent="0.25">
      <c r="A431" s="92"/>
      <c r="B431" s="91"/>
      <c r="H431" s="93"/>
    </row>
    <row r="432" spans="1:8" x14ac:dyDescent="0.25">
      <c r="A432" s="92"/>
      <c r="B432" s="91"/>
      <c r="H432" s="93"/>
    </row>
    <row r="433" spans="1:8" x14ac:dyDescent="0.25">
      <c r="A433" s="92"/>
      <c r="B433" s="91"/>
      <c r="H433" s="93"/>
    </row>
    <row r="434" spans="1:8" x14ac:dyDescent="0.25">
      <c r="A434" s="92"/>
      <c r="B434" s="91"/>
      <c r="H434" s="93"/>
    </row>
    <row r="435" spans="1:8" x14ac:dyDescent="0.25">
      <c r="A435" s="92"/>
      <c r="B435" s="91"/>
      <c r="H435" s="93"/>
    </row>
    <row r="436" spans="1:8" x14ac:dyDescent="0.25">
      <c r="A436" s="92"/>
      <c r="B436" s="91"/>
      <c r="H436" s="93"/>
    </row>
    <row r="437" spans="1:8" x14ac:dyDescent="0.25">
      <c r="A437" s="92"/>
      <c r="B437" s="91"/>
      <c r="H437" s="93"/>
    </row>
    <row r="438" spans="1:8" x14ac:dyDescent="0.25">
      <c r="A438" s="92"/>
      <c r="B438" s="91"/>
      <c r="H438" s="93"/>
    </row>
    <row r="439" spans="1:8" x14ac:dyDescent="0.25">
      <c r="A439" s="92"/>
      <c r="B439" s="91"/>
      <c r="H439" s="93"/>
    </row>
    <row r="440" spans="1:8" x14ac:dyDescent="0.25">
      <c r="A440" s="92"/>
      <c r="B440" s="91"/>
      <c r="H440" s="93"/>
    </row>
    <row r="441" spans="1:8" x14ac:dyDescent="0.25">
      <c r="A441" s="92"/>
      <c r="B441" s="91"/>
      <c r="H441" s="93"/>
    </row>
    <row r="442" spans="1:8" x14ac:dyDescent="0.25">
      <c r="A442" s="92"/>
      <c r="B442" s="91"/>
      <c r="H442" s="93"/>
    </row>
    <row r="443" spans="1:8" x14ac:dyDescent="0.25">
      <c r="A443" s="92"/>
      <c r="B443" s="91"/>
      <c r="H443" s="93"/>
    </row>
    <row r="444" spans="1:8" x14ac:dyDescent="0.25">
      <c r="A444" s="92"/>
      <c r="B444" s="91"/>
      <c r="H444" s="93"/>
    </row>
    <row r="445" spans="1:8" x14ac:dyDescent="0.25">
      <c r="A445" s="92"/>
      <c r="B445" s="91"/>
      <c r="H445" s="93"/>
    </row>
    <row r="446" spans="1:8" x14ac:dyDescent="0.25">
      <c r="A446" s="92"/>
      <c r="B446" s="91"/>
      <c r="H446" s="93"/>
    </row>
    <row r="447" spans="1:8" x14ac:dyDescent="0.25">
      <c r="A447" s="92"/>
      <c r="B447" s="91"/>
      <c r="H447" s="93"/>
    </row>
    <row r="448" spans="1:8" x14ac:dyDescent="0.25">
      <c r="A448" s="92"/>
      <c r="B448" s="91"/>
      <c r="H448" s="93"/>
    </row>
    <row r="449" spans="1:8" x14ac:dyDescent="0.25">
      <c r="A449" s="92"/>
      <c r="B449" s="91"/>
      <c r="H449" s="93"/>
    </row>
    <row r="450" spans="1:8" x14ac:dyDescent="0.25">
      <c r="A450" s="92"/>
      <c r="B450" s="91"/>
      <c r="H450" s="93"/>
    </row>
    <row r="451" spans="1:8" x14ac:dyDescent="0.25">
      <c r="A451" s="92"/>
      <c r="B451" s="91"/>
      <c r="H451" s="93"/>
    </row>
    <row r="452" spans="1:8" x14ac:dyDescent="0.25">
      <c r="A452" s="92"/>
      <c r="B452" s="91"/>
      <c r="H452" s="93"/>
    </row>
    <row r="453" spans="1:8" x14ac:dyDescent="0.25">
      <c r="A453" s="92"/>
      <c r="B453" s="91"/>
      <c r="H453" s="93"/>
    </row>
    <row r="454" spans="1:8" x14ac:dyDescent="0.25">
      <c r="A454" s="92"/>
      <c r="B454" s="91"/>
      <c r="H454" s="93"/>
    </row>
    <row r="455" spans="1:8" x14ac:dyDescent="0.25">
      <c r="A455" s="92"/>
      <c r="B455" s="91"/>
      <c r="H455" s="93"/>
    </row>
    <row r="456" spans="1:8" x14ac:dyDescent="0.25">
      <c r="A456" s="92"/>
      <c r="B456" s="91"/>
      <c r="H456" s="93"/>
    </row>
    <row r="457" spans="1:8" x14ac:dyDescent="0.25">
      <c r="A457" s="92"/>
      <c r="B457" s="91"/>
      <c r="H457" s="93"/>
    </row>
    <row r="458" spans="1:8" x14ac:dyDescent="0.25">
      <c r="A458" s="92"/>
      <c r="B458" s="91"/>
      <c r="H458" s="93"/>
    </row>
    <row r="459" spans="1:8" x14ac:dyDescent="0.25">
      <c r="A459" s="92"/>
      <c r="B459" s="91"/>
      <c r="H459" s="93"/>
    </row>
    <row r="460" spans="1:8" x14ac:dyDescent="0.25">
      <c r="A460" s="92"/>
      <c r="B460" s="91"/>
      <c r="H460" s="93"/>
    </row>
    <row r="461" spans="1:8" x14ac:dyDescent="0.25">
      <c r="A461" s="92"/>
      <c r="B461" s="91"/>
      <c r="H461" s="93"/>
    </row>
    <row r="462" spans="1:8" x14ac:dyDescent="0.25">
      <c r="A462" s="92"/>
      <c r="B462" s="91"/>
      <c r="H462" s="93"/>
    </row>
    <row r="463" spans="1:8" x14ac:dyDescent="0.25">
      <c r="A463" s="92"/>
      <c r="B463" s="91"/>
      <c r="H463" s="93"/>
    </row>
    <row r="464" spans="1:8" x14ac:dyDescent="0.25">
      <c r="A464" s="92"/>
      <c r="B464" s="91"/>
      <c r="H464" s="93"/>
    </row>
    <row r="465" spans="1:8" x14ac:dyDescent="0.25">
      <c r="A465" s="92"/>
      <c r="B465" s="91"/>
      <c r="H465" s="93"/>
    </row>
    <row r="466" spans="1:8" x14ac:dyDescent="0.25">
      <c r="A466" s="92"/>
      <c r="B466" s="91"/>
      <c r="H466" s="93"/>
    </row>
    <row r="467" spans="1:8" x14ac:dyDescent="0.25">
      <c r="A467" s="92"/>
      <c r="B467" s="91"/>
      <c r="H467" s="93"/>
    </row>
    <row r="468" spans="1:8" x14ac:dyDescent="0.25">
      <c r="A468" s="92"/>
      <c r="B468" s="91"/>
      <c r="H468" s="93"/>
    </row>
    <row r="469" spans="1:8" x14ac:dyDescent="0.25">
      <c r="A469" s="92"/>
      <c r="B469" s="91"/>
      <c r="H469" s="93"/>
    </row>
    <row r="470" spans="1:8" x14ac:dyDescent="0.25">
      <c r="A470" s="92"/>
      <c r="B470" s="91"/>
      <c r="H470" s="93"/>
    </row>
    <row r="471" spans="1:8" x14ac:dyDescent="0.25">
      <c r="A471" s="92"/>
      <c r="B471" s="91"/>
      <c r="H471" s="93"/>
    </row>
    <row r="472" spans="1:8" x14ac:dyDescent="0.25">
      <c r="A472" s="92"/>
      <c r="B472" s="91"/>
      <c r="H472" s="93"/>
    </row>
    <row r="473" spans="1:8" x14ac:dyDescent="0.25">
      <c r="A473" s="92"/>
      <c r="B473" s="91"/>
      <c r="H473" s="93"/>
    </row>
    <row r="474" spans="1:8" x14ac:dyDescent="0.25">
      <c r="A474" s="92"/>
      <c r="B474" s="91"/>
      <c r="H474" s="93"/>
    </row>
    <row r="475" spans="1:8" x14ac:dyDescent="0.25">
      <c r="A475" s="92"/>
      <c r="B475" s="91"/>
      <c r="H475" s="93"/>
    </row>
    <row r="476" spans="1:8" x14ac:dyDescent="0.25">
      <c r="A476" s="92"/>
      <c r="B476" s="91"/>
      <c r="H476" s="93"/>
    </row>
    <row r="477" spans="1:8" x14ac:dyDescent="0.25">
      <c r="A477" s="92"/>
      <c r="B477" s="91"/>
      <c r="H477" s="93"/>
    </row>
    <row r="478" spans="1:8" x14ac:dyDescent="0.25">
      <c r="A478" s="92"/>
      <c r="B478" s="91"/>
      <c r="H478" s="93"/>
    </row>
    <row r="479" spans="1:8" x14ac:dyDescent="0.25">
      <c r="A479" s="92"/>
      <c r="B479" s="91"/>
      <c r="H479" s="93"/>
    </row>
    <row r="480" spans="1:8" x14ac:dyDescent="0.25">
      <c r="A480" s="92"/>
      <c r="B480" s="91"/>
      <c r="H480" s="93"/>
    </row>
    <row r="481" spans="1:8" x14ac:dyDescent="0.25">
      <c r="A481" s="92"/>
      <c r="B481" s="91"/>
      <c r="H481" s="93"/>
    </row>
    <row r="482" spans="1:8" x14ac:dyDescent="0.25">
      <c r="A482" s="92"/>
      <c r="B482" s="91"/>
      <c r="H482" s="93"/>
    </row>
    <row r="483" spans="1:8" x14ac:dyDescent="0.25">
      <c r="A483" s="92"/>
      <c r="B483" s="91"/>
      <c r="H483" s="93"/>
    </row>
    <row r="484" spans="1:8" x14ac:dyDescent="0.25">
      <c r="A484" s="92"/>
      <c r="B484" s="91"/>
      <c r="H484" s="93"/>
    </row>
    <row r="485" spans="1:8" x14ac:dyDescent="0.25">
      <c r="A485" s="92"/>
      <c r="B485" s="91"/>
      <c r="H485" s="93"/>
    </row>
    <row r="486" spans="1:8" x14ac:dyDescent="0.25">
      <c r="A486" s="92"/>
      <c r="B486" s="91"/>
      <c r="H486" s="93"/>
    </row>
    <row r="487" spans="1:8" x14ac:dyDescent="0.25">
      <c r="A487" s="92"/>
      <c r="B487" s="91"/>
      <c r="H487" s="93"/>
    </row>
    <row r="488" spans="1:8" x14ac:dyDescent="0.25">
      <c r="A488" s="92"/>
      <c r="B488" s="91"/>
      <c r="H488" s="93"/>
    </row>
    <row r="489" spans="1:8" x14ac:dyDescent="0.25">
      <c r="A489" s="92"/>
      <c r="B489" s="91"/>
      <c r="H489" s="93"/>
    </row>
    <row r="490" spans="1:8" x14ac:dyDescent="0.25">
      <c r="A490" s="92"/>
      <c r="B490" s="91"/>
      <c r="H490" s="93"/>
    </row>
    <row r="491" spans="1:8" x14ac:dyDescent="0.25">
      <c r="A491" s="92"/>
      <c r="B491" s="91"/>
      <c r="H491" s="93"/>
    </row>
    <row r="492" spans="1:8" x14ac:dyDescent="0.25">
      <c r="A492" s="92"/>
      <c r="B492" s="91"/>
      <c r="H492" s="93"/>
    </row>
    <row r="493" spans="1:8" x14ac:dyDescent="0.25">
      <c r="A493" s="92"/>
      <c r="B493" s="91"/>
      <c r="H493" s="93"/>
    </row>
    <row r="494" spans="1:8" x14ac:dyDescent="0.25">
      <c r="A494" s="92"/>
      <c r="B494" s="91"/>
      <c r="H494" s="93"/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5" t="s">
        <v>382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19.899999999999999" customHeight="1" x14ac:dyDescent="0.25">
      <c r="A2" s="11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</row>
    <row r="3" spans="1:27" ht="24" customHeight="1" x14ac:dyDescent="0.25">
      <c r="A3" s="81" t="s">
        <v>379</v>
      </c>
      <c r="B3" s="81" t="s">
        <v>199</v>
      </c>
      <c r="C3" s="81" t="s">
        <v>179</v>
      </c>
      <c r="D3" s="81" t="s">
        <v>114</v>
      </c>
      <c r="E3" s="81" t="s">
        <v>380</v>
      </c>
      <c r="F3" s="81" t="s">
        <v>291</v>
      </c>
      <c r="K3" s="81" t="s">
        <v>379</v>
      </c>
      <c r="L3" s="81" t="s">
        <v>199</v>
      </c>
      <c r="M3" s="81" t="s">
        <v>179</v>
      </c>
      <c r="N3" s="81" t="s">
        <v>114</v>
      </c>
      <c r="O3" s="81" t="s">
        <v>380</v>
      </c>
      <c r="P3" s="81" t="s">
        <v>291</v>
      </c>
      <c r="U3" s="81" t="s">
        <v>379</v>
      </c>
      <c r="V3" s="81" t="s">
        <v>199</v>
      </c>
      <c r="W3" s="81" t="s">
        <v>179</v>
      </c>
      <c r="X3" s="81" t="s">
        <v>114</v>
      </c>
      <c r="Y3" s="81" t="s">
        <v>380</v>
      </c>
      <c r="Z3" s="81" t="s">
        <v>291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6" t="s">
        <v>0</v>
      </c>
      <c r="B1" s="107"/>
      <c r="C1" s="107"/>
      <c r="D1" s="107"/>
      <c r="E1" s="107"/>
      <c r="F1" s="107"/>
      <c r="G1" s="107"/>
      <c r="H1" s="107"/>
    </row>
    <row r="2" spans="1:8" ht="19.899999999999999" customHeight="1" x14ac:dyDescent="0.25">
      <c r="A2" s="111" t="s">
        <v>1</v>
      </c>
      <c r="B2" s="107"/>
      <c r="C2" s="107"/>
      <c r="D2" s="107"/>
      <c r="E2" s="107"/>
      <c r="F2" s="107"/>
      <c r="G2" s="107"/>
      <c r="H2" s="107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8" t="s">
        <v>15</v>
      </c>
      <c r="D12" s="119"/>
      <c r="E12" s="119"/>
      <c r="F12" s="119"/>
      <c r="G12" s="120"/>
    </row>
    <row r="13" spans="1:8" x14ac:dyDescent="0.25">
      <c r="B13" s="4" t="s">
        <v>16</v>
      </c>
      <c r="C13" s="118" t="s">
        <v>17</v>
      </c>
      <c r="D13" s="119"/>
      <c r="E13" s="119"/>
      <c r="F13" s="119"/>
      <c r="G13" s="120"/>
    </row>
    <row r="14" spans="1:8" x14ac:dyDescent="0.25">
      <c r="B14" s="4" t="s">
        <v>18</v>
      </c>
      <c r="C14" s="118" t="s">
        <v>19</v>
      </c>
      <c r="D14" s="119"/>
      <c r="E14" s="119"/>
      <c r="F14" s="119"/>
      <c r="G14" s="120"/>
    </row>
    <row r="15" spans="1:8" x14ac:dyDescent="0.25">
      <c r="B15" s="4" t="s">
        <v>20</v>
      </c>
      <c r="C15" s="118" t="s">
        <v>21</v>
      </c>
      <c r="D15" s="119"/>
      <c r="E15" s="119"/>
      <c r="F15" s="119"/>
      <c r="G15" s="120"/>
    </row>
    <row r="16" spans="1:8" x14ac:dyDescent="0.25">
      <c r="B16" s="4" t="s">
        <v>22</v>
      </c>
      <c r="C16" s="118" t="s">
        <v>23</v>
      </c>
      <c r="D16" s="119"/>
      <c r="E16" s="119"/>
      <c r="F16" s="119"/>
      <c r="G16" s="120"/>
    </row>
    <row r="17" spans="2:7" x14ac:dyDescent="0.25">
      <c r="B17" s="4" t="s">
        <v>24</v>
      </c>
      <c r="C17" s="118" t="s">
        <v>25</v>
      </c>
      <c r="D17" s="119"/>
      <c r="E17" s="119"/>
      <c r="F17" s="119"/>
      <c r="G17" s="120"/>
    </row>
    <row r="18" spans="2:7" x14ac:dyDescent="0.25">
      <c r="B18" s="4" t="s">
        <v>26</v>
      </c>
      <c r="C18" s="118" t="s">
        <v>27</v>
      </c>
      <c r="D18" s="119"/>
      <c r="E18" s="119"/>
      <c r="F18" s="119"/>
      <c r="G18" s="120"/>
    </row>
    <row r="19" spans="2:7" x14ac:dyDescent="0.25">
      <c r="B19" s="4" t="s">
        <v>28</v>
      </c>
      <c r="C19" s="118" t="s">
        <v>29</v>
      </c>
      <c r="D19" s="119"/>
      <c r="E19" s="119"/>
      <c r="F19" s="119"/>
      <c r="G19" s="120"/>
    </row>
    <row r="20" spans="2:7" x14ac:dyDescent="0.25">
      <c r="B20" s="4" t="s">
        <v>30</v>
      </c>
      <c r="C20" s="118" t="s">
        <v>31</v>
      </c>
      <c r="D20" s="119"/>
      <c r="E20" s="119"/>
      <c r="F20" s="119"/>
      <c r="G20" s="120"/>
    </row>
    <row r="22" spans="2:7" ht="15.75" x14ac:dyDescent="0.25">
      <c r="B22" s="1" t="s">
        <v>32</v>
      </c>
    </row>
    <row r="23" spans="2:7" x14ac:dyDescent="0.25">
      <c r="B23" s="117" t="s">
        <v>33</v>
      </c>
      <c r="C23" s="107"/>
      <c r="D23" s="107"/>
      <c r="E23" s="107"/>
      <c r="F23" s="107"/>
      <c r="G23" s="107"/>
    </row>
    <row r="24" spans="2:7" x14ac:dyDescent="0.25">
      <c r="B24" s="117" t="s">
        <v>34</v>
      </c>
      <c r="C24" s="107"/>
      <c r="D24" s="107"/>
      <c r="E24" s="107"/>
      <c r="F24" s="107"/>
      <c r="G24" s="107"/>
    </row>
    <row r="25" spans="2:7" x14ac:dyDescent="0.25">
      <c r="B25" s="117" t="s">
        <v>35</v>
      </c>
      <c r="C25" s="107"/>
      <c r="D25" s="107"/>
      <c r="E25" s="107"/>
      <c r="F25" s="107"/>
      <c r="G25" s="107"/>
    </row>
    <row r="26" spans="2:7" x14ac:dyDescent="0.25">
      <c r="B26" s="117" t="s">
        <v>36</v>
      </c>
      <c r="C26" s="107"/>
      <c r="D26" s="107"/>
      <c r="E26" s="107"/>
      <c r="F26" s="107"/>
      <c r="G26" s="107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6" t="s">
        <v>37</v>
      </c>
      <c r="B1" s="107"/>
      <c r="C1" s="107"/>
      <c r="D1" s="107"/>
      <c r="E1" s="107"/>
      <c r="F1" s="5" t="s">
        <v>38</v>
      </c>
      <c r="G1" s="6" t="s">
        <v>39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1" t="s">
        <v>54</v>
      </c>
      <c r="C19" s="107"/>
      <c r="D19" s="107"/>
    </row>
    <row r="20" spans="2:4" ht="17.25" x14ac:dyDescent="0.25">
      <c r="B20" s="7" t="s">
        <v>55</v>
      </c>
      <c r="C20" s="14" t="s">
        <v>39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1" t="s">
        <v>58</v>
      </c>
      <c r="C24" s="107"/>
      <c r="D24" s="107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39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06" t="s">
        <v>111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36" ht="19.899999999999999" customHeight="1" x14ac:dyDescent="0.25">
      <c r="A2" s="122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/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VB</v>
      </c>
      <c r="R8" s="20">
        <f t="shared" si="1"/>
        <v>2.4095619923060774</v>
      </c>
      <c r="S8" s="21" t="str">
        <f t="shared" si="2"/>
        <v/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/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VB</v>
      </c>
      <c r="R9" s="20">
        <f t="shared" si="1"/>
        <v>2.6301695796471778</v>
      </c>
      <c r="S9" s="21" t="str">
        <f t="shared" si="2"/>
        <v/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/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VB</v>
      </c>
      <c r="R10" s="20">
        <f t="shared" si="1"/>
        <v>1.7378743866409962</v>
      </c>
      <c r="S10" s="21" t="str">
        <f t="shared" si="2"/>
        <v/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/>
      <c r="F12" s="27"/>
      <c r="G12" s="27"/>
      <c r="H12" s="27"/>
      <c r="I12" s="27"/>
      <c r="J12" s="27"/>
      <c r="K12" s="28"/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VB</v>
      </c>
      <c r="R12" s="20">
        <f t="shared" si="1"/>
        <v>27.582809524942444</v>
      </c>
      <c r="S12" s="21" t="str">
        <f t="shared" si="2"/>
        <v/>
      </c>
      <c r="T12" s="21">
        <f t="shared" si="3"/>
        <v>10.5</v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/>
      <c r="F13" s="27"/>
      <c r="G13" s="27"/>
      <c r="H13" s="27"/>
      <c r="I13" s="27"/>
      <c r="J13" s="27"/>
      <c r="K13" s="28"/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VB</v>
      </c>
      <c r="R13" s="20">
        <f t="shared" si="1"/>
        <v>22.757982753098187</v>
      </c>
      <c r="S13" s="21" t="str">
        <f t="shared" si="2"/>
        <v/>
      </c>
      <c r="T13" s="21">
        <f t="shared" si="3"/>
        <v>8.1000000000000014</v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/>
      <c r="F14" s="27"/>
      <c r="G14" s="27"/>
      <c r="H14" s="27"/>
      <c r="I14" s="27"/>
      <c r="J14" s="27"/>
      <c r="K14" s="28"/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VB</v>
      </c>
      <c r="R14" s="20">
        <f t="shared" si="1"/>
        <v>26.16342831769812</v>
      </c>
      <c r="S14" s="21" t="str">
        <f t="shared" si="2"/>
        <v/>
      </c>
      <c r="T14" s="21">
        <f t="shared" si="3"/>
        <v>9.9750000000000014</v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/>
      <c r="F15" s="27"/>
      <c r="G15" s="27"/>
      <c r="H15" s="27"/>
      <c r="I15" s="27"/>
      <c r="J15" s="27"/>
      <c r="K15" s="28"/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VB</v>
      </c>
      <c r="R15" s="20">
        <f t="shared" si="1"/>
        <v>43.555633017205778</v>
      </c>
      <c r="S15" s="21" t="str">
        <f t="shared" si="2"/>
        <v/>
      </c>
      <c r="T15" s="21">
        <f t="shared" si="3"/>
        <v>11.175000000000001</v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/>
      <c r="F16" s="27"/>
      <c r="G16" s="27"/>
      <c r="H16" s="27"/>
      <c r="I16" s="27"/>
      <c r="J16" s="27"/>
      <c r="K16" s="28"/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VB</v>
      </c>
      <c r="R16" s="20">
        <f t="shared" si="1"/>
        <v>26.2487335922151</v>
      </c>
      <c r="S16" s="21" t="str">
        <f t="shared" si="2"/>
        <v/>
      </c>
      <c r="T16" s="21">
        <f t="shared" si="3"/>
        <v>9.3000000000000007</v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/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VB</v>
      </c>
      <c r="R17" s="20">
        <f t="shared" si="1"/>
        <v>27.582809524942444</v>
      </c>
      <c r="S17" s="21" t="str">
        <f t="shared" si="2"/>
        <v/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/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VB</v>
      </c>
      <c r="R18" s="20">
        <f t="shared" si="1"/>
        <v>22.757982753098187</v>
      </c>
      <c r="S18" s="21" t="str">
        <f t="shared" si="2"/>
        <v/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/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VB</v>
      </c>
      <c r="R19" s="20">
        <f t="shared" si="1"/>
        <v>26.16342831769812</v>
      </c>
      <c r="S19" s="21" t="str">
        <f t="shared" si="2"/>
        <v/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/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VB</v>
      </c>
      <c r="R20" s="20">
        <f t="shared" si="1"/>
        <v>43.555633017205778</v>
      </c>
      <c r="S20" s="21" t="str">
        <f t="shared" si="2"/>
        <v/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/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VB</v>
      </c>
      <c r="R21" s="20">
        <f t="shared" si="1"/>
        <v>26.2487335922151</v>
      </c>
      <c r="S21" s="21" t="str">
        <f t="shared" si="2"/>
        <v/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/>
      <c r="F22" s="27"/>
      <c r="G22" s="27"/>
      <c r="H22" s="27"/>
      <c r="I22" s="27"/>
      <c r="J22" s="27"/>
      <c r="K22" s="28"/>
      <c r="L22" s="28">
        <v>12</v>
      </c>
      <c r="M22" s="28"/>
      <c r="N22" s="28"/>
      <c r="O22" s="26" t="s">
        <v>152</v>
      </c>
      <c r="P22" s="28"/>
      <c r="Q22" s="19" t="str">
        <f t="shared" si="0"/>
        <v>-</v>
      </c>
      <c r="R22" s="20" t="str">
        <f t="shared" si="1"/>
        <v/>
      </c>
      <c r="S22" s="21" t="str">
        <f t="shared" si="2"/>
        <v/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/>
      <c r="L23" s="28"/>
      <c r="M23" s="28"/>
      <c r="N23" s="28"/>
      <c r="O23" s="26" t="s">
        <v>152</v>
      </c>
      <c r="P23" s="28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/>
      <c r="L24" s="28">
        <v>25</v>
      </c>
      <c r="M24" s="28"/>
      <c r="N24" s="28"/>
      <c r="O24" s="26" t="s">
        <v>152</v>
      </c>
      <c r="P24" s="28"/>
      <c r="Q24" s="19" t="str">
        <f t="shared" si="0"/>
        <v>-</v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/>
      <c r="L25" s="28"/>
      <c r="M25" s="28"/>
      <c r="N25" s="28"/>
      <c r="O25" s="26" t="s">
        <v>152</v>
      </c>
      <c r="P25" s="28"/>
      <c r="Q25" s="19" t="str">
        <f t="shared" si="0"/>
        <v>-</v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/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VB</v>
      </c>
      <c r="R26" s="20">
        <f t="shared" si="1"/>
        <v>3.6654153790683175</v>
      </c>
      <c r="S26" s="21" t="str">
        <f t="shared" si="2"/>
        <v/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/>
      <c r="L27" s="28">
        <v>15.1</v>
      </c>
      <c r="M27" s="28"/>
      <c r="N27" s="28"/>
      <c r="O27" s="26" t="s">
        <v>152</v>
      </c>
      <c r="P27" s="28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/>
      <c r="F28" s="27"/>
      <c r="G28" s="27"/>
      <c r="H28" s="27"/>
      <c r="I28" s="27"/>
      <c r="J28" s="27"/>
      <c r="K28" s="28"/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VB</v>
      </c>
      <c r="R28" s="20">
        <f t="shared" si="1"/>
        <v>5.4740904491766216</v>
      </c>
      <c r="S28" s="21" t="str">
        <f t="shared" si="2"/>
        <v/>
      </c>
      <c r="T28" s="21">
        <f t="shared" si="3"/>
        <v>1.6500000000000001</v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/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VB</v>
      </c>
      <c r="R29" s="20">
        <f t="shared" si="1"/>
        <v>22.797628473468187</v>
      </c>
      <c r="S29" s="21" t="str">
        <f t="shared" si="2"/>
        <v/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/>
      <c r="L30" s="28"/>
      <c r="M30" s="28"/>
      <c r="N30" s="28"/>
      <c r="O30" s="26" t="s">
        <v>152</v>
      </c>
      <c r="P30" s="28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/>
      <c r="L31" s="28"/>
      <c r="M31" s="28"/>
      <c r="N31" s="28"/>
      <c r="O31" s="26" t="s">
        <v>152</v>
      </c>
      <c r="P31" s="28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06" t="s">
        <v>193</v>
      </c>
      <c r="B1" s="107"/>
      <c r="C1" s="107"/>
      <c r="D1" s="107"/>
      <c r="E1" s="107"/>
      <c r="F1" s="107"/>
      <c r="H1" s="34"/>
      <c r="K1" s="124" t="s">
        <v>194</v>
      </c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D1" s="35" t="s">
        <v>195</v>
      </c>
      <c r="BG1" s="100" t="s">
        <v>540</v>
      </c>
      <c r="CB1" s="100" t="s">
        <v>545</v>
      </c>
    </row>
    <row r="2" spans="1:98" ht="19.899999999999999" customHeight="1" x14ac:dyDescent="0.25">
      <c r="A2" s="111" t="s">
        <v>196</v>
      </c>
      <c r="B2" s="107"/>
      <c r="C2" s="107"/>
      <c r="D2" s="107"/>
      <c r="E2" s="107"/>
      <c r="F2" s="107"/>
      <c r="H2" s="109" t="s">
        <v>197</v>
      </c>
      <c r="I2" s="107"/>
      <c r="J2" s="107"/>
      <c r="K2" s="123" t="s">
        <v>198</v>
      </c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D2" s="5" t="str">
        <f>IF(Configuração!$C$26="","",("QC-"&amp;Configuração!$C$26&amp;TEXT(1,"00")))</f>
        <v>QC-52261101</v>
      </c>
    </row>
    <row r="3" spans="1:98" ht="28.15" customHeight="1" x14ac:dyDescent="0.25">
      <c r="A3" s="17" t="s">
        <v>379</v>
      </c>
      <c r="B3" s="17" t="s">
        <v>199</v>
      </c>
      <c r="C3" s="17" t="s">
        <v>200</v>
      </c>
      <c r="D3" s="17" t="s">
        <v>179</v>
      </c>
      <c r="E3" s="17" t="s">
        <v>114</v>
      </c>
      <c r="F3" s="17" t="s">
        <v>380</v>
      </c>
      <c r="G3" s="17" t="s">
        <v>291</v>
      </c>
      <c r="K3" s="10" t="s">
        <v>199</v>
      </c>
      <c r="L3" s="10" t="s">
        <v>200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202</v>
      </c>
      <c r="BB3" s="35" t="s">
        <v>203</v>
      </c>
      <c r="BC3" t="s">
        <v>381</v>
      </c>
      <c r="BD3" s="5" t="str">
        <f>IF(Configuração!$C$26="","",("QC-"&amp;Configuração!$C$26&amp;TEXT(2,"00")))</f>
        <v>QC-52261102</v>
      </c>
      <c r="BG3" s="94" t="s">
        <v>541</v>
      </c>
      <c r="BH3" t="s">
        <v>542</v>
      </c>
      <c r="BI3" t="s">
        <v>543</v>
      </c>
      <c r="BJ3" t="s">
        <v>544</v>
      </c>
      <c r="BK3" t="s">
        <v>379</v>
      </c>
      <c r="BL3" t="s">
        <v>477</v>
      </c>
      <c r="BM3" t="s">
        <v>439</v>
      </c>
      <c r="BN3" t="s">
        <v>114</v>
      </c>
      <c r="BO3" t="s">
        <v>179</v>
      </c>
      <c r="BP3" t="s">
        <v>380</v>
      </c>
      <c r="BQ3" t="s">
        <v>483</v>
      </c>
      <c r="BR3" t="s">
        <v>484</v>
      </c>
      <c r="BS3" t="s">
        <v>486</v>
      </c>
      <c r="BT3" t="s">
        <v>487</v>
      </c>
      <c r="BU3" t="s">
        <v>489</v>
      </c>
      <c r="BV3" t="s">
        <v>490</v>
      </c>
      <c r="BW3" t="s">
        <v>491</v>
      </c>
      <c r="BX3" t="s">
        <v>492</v>
      </c>
      <c r="BY3" t="s">
        <v>493</v>
      </c>
      <c r="CB3" s="94" t="s">
        <v>541</v>
      </c>
      <c r="CC3" t="s">
        <v>542</v>
      </c>
      <c r="CD3" t="s">
        <v>543</v>
      </c>
      <c r="CE3" t="s">
        <v>544</v>
      </c>
      <c r="CF3" t="s">
        <v>379</v>
      </c>
      <c r="CG3" t="s">
        <v>477</v>
      </c>
      <c r="CH3" t="s">
        <v>439</v>
      </c>
      <c r="CI3" t="s">
        <v>114</v>
      </c>
      <c r="CJ3" t="s">
        <v>179</v>
      </c>
      <c r="CK3" t="s">
        <v>380</v>
      </c>
      <c r="CL3" t="s">
        <v>483</v>
      </c>
      <c r="CM3" t="s">
        <v>484</v>
      </c>
      <c r="CN3" t="s">
        <v>486</v>
      </c>
      <c r="CO3" t="s">
        <v>487</v>
      </c>
      <c r="CP3" t="s">
        <v>489</v>
      </c>
      <c r="CQ3" t="s">
        <v>490</v>
      </c>
      <c r="CR3" t="s">
        <v>491</v>
      </c>
      <c r="CS3" t="s">
        <v>492</v>
      </c>
      <c r="CT3" t="s">
        <v>493</v>
      </c>
    </row>
    <row r="4" spans="1:98" x14ac:dyDescent="0.25">
      <c r="A4" s="73">
        <v>1</v>
      </c>
      <c r="B4" s="75">
        <v>45663</v>
      </c>
      <c r="C4" s="73">
        <v>1</v>
      </c>
      <c r="D4" s="40" t="s">
        <v>204</v>
      </c>
      <c r="E4" s="25" t="s">
        <v>148</v>
      </c>
      <c r="F4" s="41">
        <v>3.0038999999999998</v>
      </c>
      <c r="G4" s="74" t="s">
        <v>378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QC-52261103</v>
      </c>
    </row>
    <row r="5" spans="1:98" x14ac:dyDescent="0.25">
      <c r="A5" s="73">
        <v>2</v>
      </c>
      <c r="B5" s="75">
        <v>45670</v>
      </c>
      <c r="C5" s="73">
        <v>1</v>
      </c>
      <c r="D5" s="40" t="s">
        <v>204</v>
      </c>
      <c r="E5" s="25" t="s">
        <v>148</v>
      </c>
      <c r="F5" s="41">
        <v>3.0196000000000001</v>
      </c>
      <c r="G5" s="74" t="s">
        <v>378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IF(Configuração!$C$27="","",("QC-"&amp;Configuração!$C$27&amp;TEXT(1,"00")))</f>
        <v/>
      </c>
    </row>
    <row r="6" spans="1:98" x14ac:dyDescent="0.25">
      <c r="A6" s="73">
        <v>3</v>
      </c>
      <c r="B6" s="75">
        <v>45677</v>
      </c>
      <c r="C6" s="73">
        <v>1</v>
      </c>
      <c r="D6" s="40" t="s">
        <v>204</v>
      </c>
      <c r="E6" s="25" t="s">
        <v>148</v>
      </c>
      <c r="F6" s="41">
        <v>2.9893000000000001</v>
      </c>
      <c r="G6" s="74" t="s">
        <v>378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IF(Configuração!$C$27="","",("QC-"&amp;Configuração!$C$27&amp;TEXT(2,"00")))</f>
        <v/>
      </c>
    </row>
    <row r="7" spans="1:98" x14ac:dyDescent="0.25">
      <c r="A7" s="73">
        <v>4</v>
      </c>
      <c r="B7" s="75">
        <v>45684</v>
      </c>
      <c r="C7" s="73">
        <v>1</v>
      </c>
      <c r="D7" s="40" t="s">
        <v>204</v>
      </c>
      <c r="E7" s="25" t="s">
        <v>148</v>
      </c>
      <c r="F7" s="41">
        <v>2.9567000000000001</v>
      </c>
      <c r="G7" s="74" t="s">
        <v>378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IF(Configuração!$C$27="","",("QC-"&amp;Configuração!$C$27&amp;TEXT(3,"00")))</f>
        <v/>
      </c>
    </row>
    <row r="8" spans="1:98" x14ac:dyDescent="0.25">
      <c r="A8" s="73">
        <v>5</v>
      </c>
      <c r="B8" s="75">
        <v>45691</v>
      </c>
      <c r="C8" s="73">
        <v>1</v>
      </c>
      <c r="D8" s="40" t="s">
        <v>204</v>
      </c>
      <c r="E8" s="25" t="s">
        <v>148</v>
      </c>
      <c r="F8" s="41">
        <v>2.9798</v>
      </c>
      <c r="G8" s="74" t="s">
        <v>378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IF(Configuração!$C$28="","",("QC-"&amp;Configuração!$C$28&amp;TEXT(1,"00")))</f>
        <v/>
      </c>
    </row>
    <row r="9" spans="1:98" x14ac:dyDescent="0.25">
      <c r="A9" s="73">
        <v>6</v>
      </c>
      <c r="B9" s="75">
        <v>45698</v>
      </c>
      <c r="C9" s="73">
        <v>1</v>
      </c>
      <c r="D9" s="40" t="s">
        <v>204</v>
      </c>
      <c r="E9" s="25" t="s">
        <v>148</v>
      </c>
      <c r="F9" s="41">
        <v>2.9514</v>
      </c>
      <c r="G9" s="74" t="s">
        <v>378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IF(Configuração!$C$28="","",("QC-"&amp;Configuração!$C$28&amp;TEXT(2,"00")))</f>
        <v/>
      </c>
    </row>
    <row r="10" spans="1:98" x14ac:dyDescent="0.25">
      <c r="A10" s="73">
        <v>7</v>
      </c>
      <c r="B10" s="75">
        <v>45705</v>
      </c>
      <c r="C10" s="73">
        <v>1</v>
      </c>
      <c r="D10" s="40" t="s">
        <v>204</v>
      </c>
      <c r="E10" s="25" t="s">
        <v>148</v>
      </c>
      <c r="F10" s="41">
        <v>3.0070000000000001</v>
      </c>
      <c r="G10" s="74" t="s">
        <v>378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IF(Configuração!$C$28="","",("QC-"&amp;Configuração!$C$28&amp;TEXT(3,"00")))</f>
        <v/>
      </c>
    </row>
    <row r="11" spans="1:98" x14ac:dyDescent="0.25">
      <c r="A11" s="73">
        <v>8</v>
      </c>
      <c r="B11" s="75">
        <v>45712</v>
      </c>
      <c r="C11" s="73">
        <v>1</v>
      </c>
      <c r="D11" s="40" t="s">
        <v>204</v>
      </c>
      <c r="E11" s="25" t="s">
        <v>148</v>
      </c>
      <c r="F11" s="41">
        <v>3.0747</v>
      </c>
      <c r="G11" s="74" t="s">
        <v>378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IF(Configuração!$C$29="","",("QC-"&amp;Configuração!$C$29&amp;TEXT(1,"00")))</f>
        <v/>
      </c>
    </row>
    <row r="12" spans="1:98" x14ac:dyDescent="0.25">
      <c r="A12" s="73">
        <v>9</v>
      </c>
      <c r="B12" s="75">
        <v>45719</v>
      </c>
      <c r="C12" s="73">
        <v>1</v>
      </c>
      <c r="D12" s="40" t="s">
        <v>204</v>
      </c>
      <c r="E12" s="25" t="s">
        <v>148</v>
      </c>
      <c r="F12" s="41">
        <v>2.9777999999999998</v>
      </c>
      <c r="G12" s="74" t="s">
        <v>378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IF(Configuração!$C$29="","",("QC-"&amp;Configuração!$C$29&amp;TEXT(2,"00")))</f>
        <v/>
      </c>
    </row>
    <row r="13" spans="1:98" x14ac:dyDescent="0.25">
      <c r="A13" s="73">
        <v>10</v>
      </c>
      <c r="B13" s="75">
        <v>45726</v>
      </c>
      <c r="C13" s="73">
        <v>1</v>
      </c>
      <c r="D13" s="40" t="s">
        <v>204</v>
      </c>
      <c r="E13" s="25" t="s">
        <v>148</v>
      </c>
      <c r="F13" s="41">
        <v>2.9710000000000001</v>
      </c>
      <c r="G13" s="74" t="s">
        <v>378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IF(Configuração!$C$29="","",("QC-"&amp;Configuração!$C$29&amp;TEXT(3,"00")))</f>
        <v/>
      </c>
    </row>
    <row r="14" spans="1:98" x14ac:dyDescent="0.25">
      <c r="A14" s="73">
        <v>11</v>
      </c>
      <c r="B14" s="75">
        <v>45733</v>
      </c>
      <c r="C14" s="73">
        <v>1</v>
      </c>
      <c r="D14" s="40" t="s">
        <v>204</v>
      </c>
      <c r="E14" s="25" t="s">
        <v>148</v>
      </c>
      <c r="F14" s="41">
        <v>3.0297000000000001</v>
      </c>
      <c r="G14" s="74" t="s">
        <v>378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IF(Configuração!$C$30="","",("QC-"&amp;Configuração!$C$30&amp;TEXT(1,"00")))</f>
        <v/>
      </c>
    </row>
    <row r="15" spans="1:98" x14ac:dyDescent="0.25">
      <c r="A15" s="73">
        <v>12</v>
      </c>
      <c r="B15" s="75">
        <v>45740</v>
      </c>
      <c r="C15" s="73">
        <v>1</v>
      </c>
      <c r="D15" s="40" t="s">
        <v>204</v>
      </c>
      <c r="E15" s="25" t="s">
        <v>148</v>
      </c>
      <c r="F15" s="41">
        <v>3.0226999999999999</v>
      </c>
      <c r="G15" s="74" t="s">
        <v>378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IF(Configuração!$C$30="","",("QC-"&amp;Configuração!$C$30&amp;TEXT(2,"00")))</f>
        <v/>
      </c>
    </row>
    <row r="16" spans="1:98" x14ac:dyDescent="0.25">
      <c r="A16" s="73">
        <v>13</v>
      </c>
      <c r="B16" s="75">
        <v>45747</v>
      </c>
      <c r="C16" s="73">
        <v>1</v>
      </c>
      <c r="D16" s="40" t="s">
        <v>204</v>
      </c>
      <c r="E16" s="25" t="s">
        <v>148</v>
      </c>
      <c r="F16" s="41">
        <v>3.0093999999999999</v>
      </c>
      <c r="G16" s="74" t="s">
        <v>378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IF(Configuração!$C$30="","",("QC-"&amp;Configuração!$C$30&amp;TEXT(3,"00")))</f>
        <v/>
      </c>
    </row>
    <row r="17" spans="1:56" x14ac:dyDescent="0.25">
      <c r="A17" s="73">
        <v>14</v>
      </c>
      <c r="B17" s="75">
        <v>45754</v>
      </c>
      <c r="C17" s="73">
        <v>1</v>
      </c>
      <c r="D17" s="40" t="s">
        <v>204</v>
      </c>
      <c r="E17" s="25" t="s">
        <v>148</v>
      </c>
      <c r="F17" s="41">
        <v>2.9546000000000001</v>
      </c>
      <c r="G17" s="74" t="s">
        <v>378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IF(Configuração!$C$31="","",("QC-"&amp;Configuração!$C$31&amp;TEXT(1,"00")))</f>
        <v/>
      </c>
    </row>
    <row r="18" spans="1:56" x14ac:dyDescent="0.25">
      <c r="A18" s="73">
        <v>15</v>
      </c>
      <c r="B18" s="75">
        <v>45761</v>
      </c>
      <c r="C18" s="73">
        <v>1</v>
      </c>
      <c r="D18" s="40" t="s">
        <v>204</v>
      </c>
      <c r="E18" s="25" t="s">
        <v>148</v>
      </c>
      <c r="F18" s="41">
        <v>3.1254</v>
      </c>
      <c r="G18" s="74" t="s">
        <v>378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IF(Configuração!$C$31="","",("QC-"&amp;Configuração!$C$31&amp;TEXT(2,"00")))</f>
        <v/>
      </c>
    </row>
    <row r="19" spans="1:56" x14ac:dyDescent="0.25">
      <c r="A19" s="73">
        <v>16</v>
      </c>
      <c r="B19" s="75">
        <v>45768</v>
      </c>
      <c r="C19" s="73">
        <v>1</v>
      </c>
      <c r="D19" s="40" t="s">
        <v>204</v>
      </c>
      <c r="E19" s="25" t="s">
        <v>148</v>
      </c>
      <c r="F19" s="41">
        <v>3.0406</v>
      </c>
      <c r="G19" s="74" t="s">
        <v>378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IF(Configuração!$C$31="","",("QC-"&amp;Configuração!$C$31&amp;TEXT(3,"00")))</f>
        <v/>
      </c>
    </row>
    <row r="20" spans="1:56" x14ac:dyDescent="0.25">
      <c r="A20" s="73">
        <v>17</v>
      </c>
      <c r="B20" s="75">
        <v>45775</v>
      </c>
      <c r="C20" s="73">
        <v>1</v>
      </c>
      <c r="D20" s="40" t="s">
        <v>204</v>
      </c>
      <c r="E20" s="25" t="s">
        <v>148</v>
      </c>
      <c r="F20" s="41">
        <v>2.9327000000000001</v>
      </c>
      <c r="G20" s="74" t="s">
        <v>378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IF(Configuração!$C$32="","",("QC-"&amp;Configuração!$C$32&amp;TEXT(1,"00")))</f>
        <v/>
      </c>
    </row>
    <row r="21" spans="1:56" x14ac:dyDescent="0.25">
      <c r="A21" s="73">
        <v>18</v>
      </c>
      <c r="B21" s="75">
        <v>45782</v>
      </c>
      <c r="C21" s="73">
        <v>1</v>
      </c>
      <c r="D21" s="40" t="s">
        <v>204</v>
      </c>
      <c r="E21" s="25" t="s">
        <v>148</v>
      </c>
      <c r="F21" s="41">
        <v>3.1307</v>
      </c>
      <c r="G21" s="74" t="s">
        <v>378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IF(Configuração!$C$32="","",("QC-"&amp;Configuração!$C$32&amp;TEXT(2,"00")))</f>
        <v/>
      </c>
    </row>
    <row r="22" spans="1:56" x14ac:dyDescent="0.25">
      <c r="A22" s="73">
        <v>19</v>
      </c>
      <c r="B22" s="75">
        <v>45789</v>
      </c>
      <c r="C22" s="73">
        <v>1</v>
      </c>
      <c r="D22" s="40" t="s">
        <v>204</v>
      </c>
      <c r="E22" s="25" t="s">
        <v>148</v>
      </c>
      <c r="F22" s="41">
        <v>2.9033000000000002</v>
      </c>
      <c r="G22" s="74" t="s">
        <v>378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IF(Configuração!$C$32="","",("QC-"&amp;Configuração!$C$32&amp;TEXT(3,"00")))</f>
        <v/>
      </c>
    </row>
    <row r="23" spans="1:56" x14ac:dyDescent="0.25">
      <c r="A23" s="73">
        <v>20</v>
      </c>
      <c r="B23" s="75">
        <v>45796</v>
      </c>
      <c r="C23" s="73">
        <v>1</v>
      </c>
      <c r="D23" s="40" t="s">
        <v>204</v>
      </c>
      <c r="E23" s="25" t="s">
        <v>148</v>
      </c>
      <c r="F23" s="41">
        <v>3.1941000000000002</v>
      </c>
      <c r="G23" s="74" t="s">
        <v>378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IF(Configuração!$C$33="","",("QC-"&amp;Configuração!$C$33&amp;TEXT(1,"00")))</f>
        <v/>
      </c>
    </row>
    <row r="24" spans="1:56" x14ac:dyDescent="0.25">
      <c r="A24" s="73">
        <v>21</v>
      </c>
      <c r="B24" s="75">
        <v>45803</v>
      </c>
      <c r="C24" s="73">
        <v>1</v>
      </c>
      <c r="D24" s="40" t="s">
        <v>204</v>
      </c>
      <c r="E24" s="25" t="s">
        <v>148</v>
      </c>
      <c r="F24" s="41">
        <v>2.9064000000000001</v>
      </c>
      <c r="G24" s="74" t="s">
        <v>378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IF(Configuração!$C$33="","",("QC-"&amp;Configuração!$C$33&amp;TEXT(2,"00")))</f>
        <v/>
      </c>
    </row>
    <row r="25" spans="1:56" x14ac:dyDescent="0.25">
      <c r="A25" s="73">
        <v>22</v>
      </c>
      <c r="B25" s="75">
        <v>45810</v>
      </c>
      <c r="C25" s="73">
        <v>1</v>
      </c>
      <c r="D25" s="40" t="s">
        <v>204</v>
      </c>
      <c r="E25" s="25" t="s">
        <v>148</v>
      </c>
      <c r="F25" s="41">
        <v>2.9914000000000001</v>
      </c>
      <c r="G25" s="74" t="s">
        <v>378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IF(Configuração!$C$33="","",("QC-"&amp;Configuração!$C$33&amp;TEXT(3,"00")))</f>
        <v/>
      </c>
    </row>
    <row r="26" spans="1:56" x14ac:dyDescent="0.25">
      <c r="A26" s="73">
        <v>23</v>
      </c>
      <c r="B26" s="75">
        <v>45817</v>
      </c>
      <c r="C26" s="73">
        <v>1</v>
      </c>
      <c r="D26" s="40" t="s">
        <v>204</v>
      </c>
      <c r="E26" s="25" t="s">
        <v>148</v>
      </c>
      <c r="F26" s="41">
        <v>2.9367999999999999</v>
      </c>
      <c r="G26" s="74" t="s">
        <v>378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IF(Configuração!$C$34="","",("QC-"&amp;Configuração!$C$34&amp;TEXT(1,"00")))</f>
        <v/>
      </c>
    </row>
    <row r="27" spans="1:56" x14ac:dyDescent="0.25">
      <c r="A27" s="73">
        <v>24</v>
      </c>
      <c r="B27" s="75">
        <v>45824</v>
      </c>
      <c r="C27" s="73">
        <v>1</v>
      </c>
      <c r="D27" s="40" t="s">
        <v>204</v>
      </c>
      <c r="E27" s="25" t="s">
        <v>148</v>
      </c>
      <c r="F27" s="41">
        <v>3.0181</v>
      </c>
      <c r="G27" s="74" t="s">
        <v>378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IF(Configuração!$C$34="","",("QC-"&amp;Configuração!$C$34&amp;TEXT(2,"00")))</f>
        <v/>
      </c>
    </row>
    <row r="28" spans="1:56" x14ac:dyDescent="0.25">
      <c r="A28" s="73">
        <v>25</v>
      </c>
      <c r="B28" s="75">
        <v>45831</v>
      </c>
      <c r="C28" s="73">
        <v>1</v>
      </c>
      <c r="D28" s="40" t="s">
        <v>204</v>
      </c>
      <c r="E28" s="25" t="s">
        <v>148</v>
      </c>
      <c r="F28" s="41">
        <v>3.0121000000000002</v>
      </c>
      <c r="G28" s="74" t="s">
        <v>378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45663</v>
      </c>
      <c r="C29" s="73">
        <v>2</v>
      </c>
      <c r="D29" s="40" t="s">
        <v>205</v>
      </c>
      <c r="E29" s="25" t="s">
        <v>148</v>
      </c>
      <c r="F29" s="41">
        <v>6.7881</v>
      </c>
      <c r="G29" s="74" t="s">
        <v>378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2</v>
      </c>
      <c r="B30" s="75">
        <v>45670</v>
      </c>
      <c r="C30" s="73">
        <v>2</v>
      </c>
      <c r="D30" s="40" t="s">
        <v>205</v>
      </c>
      <c r="E30" s="25" t="s">
        <v>148</v>
      </c>
      <c r="F30" s="41">
        <v>6.5757000000000003</v>
      </c>
      <c r="G30" s="74" t="s">
        <v>378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3</v>
      </c>
      <c r="B31" s="75">
        <v>45677</v>
      </c>
      <c r="C31" s="73">
        <v>2</v>
      </c>
      <c r="D31" s="40" t="s">
        <v>205</v>
      </c>
      <c r="E31" s="25" t="s">
        <v>148</v>
      </c>
      <c r="F31" s="41">
        <v>6.7561</v>
      </c>
      <c r="G31" s="74" t="s">
        <v>378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4</v>
      </c>
      <c r="B32" s="75">
        <v>45684</v>
      </c>
      <c r="C32" s="73">
        <v>2</v>
      </c>
      <c r="D32" s="40" t="s">
        <v>205</v>
      </c>
      <c r="E32" s="25" t="s">
        <v>148</v>
      </c>
      <c r="F32" s="41">
        <v>6.8007999999999997</v>
      </c>
      <c r="G32" s="74" t="s">
        <v>378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5</v>
      </c>
      <c r="B33" s="75">
        <v>45691</v>
      </c>
      <c r="C33" s="73">
        <v>2</v>
      </c>
      <c r="D33" s="40" t="s">
        <v>205</v>
      </c>
      <c r="E33" s="25" t="s">
        <v>148</v>
      </c>
      <c r="F33" s="41">
        <v>6.8429000000000002</v>
      </c>
      <c r="G33" s="74" t="s">
        <v>378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6</v>
      </c>
      <c r="B34" s="75">
        <v>45698</v>
      </c>
      <c r="C34" s="73">
        <v>2</v>
      </c>
      <c r="D34" s="40" t="s">
        <v>205</v>
      </c>
      <c r="E34" s="25" t="s">
        <v>148</v>
      </c>
      <c r="F34" s="41">
        <v>6.9720000000000004</v>
      </c>
      <c r="G34" s="74" t="s">
        <v>378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7</v>
      </c>
      <c r="B35" s="75">
        <v>45705</v>
      </c>
      <c r="C35" s="73">
        <v>2</v>
      </c>
      <c r="D35" s="40" t="s">
        <v>205</v>
      </c>
      <c r="E35" s="25" t="s">
        <v>148</v>
      </c>
      <c r="F35" s="41">
        <v>6.8761000000000001</v>
      </c>
      <c r="G35" s="74" t="s">
        <v>378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8</v>
      </c>
      <c r="B36" s="75">
        <v>45712</v>
      </c>
      <c r="C36" s="73">
        <v>2</v>
      </c>
      <c r="D36" s="40" t="s">
        <v>205</v>
      </c>
      <c r="E36" s="25" t="s">
        <v>148</v>
      </c>
      <c r="F36" s="41">
        <v>6.9217000000000004</v>
      </c>
      <c r="G36" s="74" t="s">
        <v>378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9</v>
      </c>
      <c r="B37" s="75">
        <v>45719</v>
      </c>
      <c r="C37" s="73">
        <v>2</v>
      </c>
      <c r="D37" s="40" t="s">
        <v>205</v>
      </c>
      <c r="E37" s="25" t="s">
        <v>148</v>
      </c>
      <c r="F37" s="41">
        <v>6.9062999999999999</v>
      </c>
      <c r="G37" s="74" t="s">
        <v>378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10</v>
      </c>
      <c r="B38" s="75">
        <v>45726</v>
      </c>
      <c r="C38" s="73">
        <v>2</v>
      </c>
      <c r="D38" s="40" t="s">
        <v>205</v>
      </c>
      <c r="E38" s="25" t="s">
        <v>148</v>
      </c>
      <c r="F38" s="41">
        <v>6.9291999999999998</v>
      </c>
      <c r="G38" s="74" t="s">
        <v>378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11</v>
      </c>
      <c r="B39" s="75">
        <v>45733</v>
      </c>
      <c r="C39" s="73">
        <v>2</v>
      </c>
      <c r="D39" s="40" t="s">
        <v>205</v>
      </c>
      <c r="E39" s="25" t="s">
        <v>148</v>
      </c>
      <c r="F39" s="41">
        <v>6.7316000000000003</v>
      </c>
      <c r="G39" s="74" t="s">
        <v>378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12</v>
      </c>
      <c r="B40" s="75">
        <v>45740</v>
      </c>
      <c r="C40" s="73">
        <v>2</v>
      </c>
      <c r="D40" s="40" t="s">
        <v>205</v>
      </c>
      <c r="E40" s="25" t="s">
        <v>148</v>
      </c>
      <c r="F40" s="41">
        <v>6.8022</v>
      </c>
      <c r="G40" s="74" t="s">
        <v>378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13</v>
      </c>
      <c r="B41" s="75">
        <v>45747</v>
      </c>
      <c r="C41" s="73">
        <v>2</v>
      </c>
      <c r="D41" s="40" t="s">
        <v>205</v>
      </c>
      <c r="E41" s="25" t="s">
        <v>148</v>
      </c>
      <c r="F41" s="41">
        <v>6.8857999999999997</v>
      </c>
      <c r="G41" s="74" t="s">
        <v>378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14</v>
      </c>
      <c r="B42" s="75">
        <v>45754</v>
      </c>
      <c r="C42" s="73">
        <v>2</v>
      </c>
      <c r="D42" s="40" t="s">
        <v>205</v>
      </c>
      <c r="E42" s="25" t="s">
        <v>148</v>
      </c>
      <c r="F42" s="41">
        <v>6.7519999999999998</v>
      </c>
      <c r="G42" s="74" t="s">
        <v>378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15</v>
      </c>
      <c r="B43" s="75">
        <v>45761</v>
      </c>
      <c r="C43" s="73">
        <v>2</v>
      </c>
      <c r="D43" s="40" t="s">
        <v>205</v>
      </c>
      <c r="E43" s="25" t="s">
        <v>148</v>
      </c>
      <c r="F43" s="41">
        <v>7.0148999999999999</v>
      </c>
      <c r="G43" s="74" t="s">
        <v>378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16</v>
      </c>
      <c r="B44" s="75">
        <v>45768</v>
      </c>
      <c r="C44" s="73">
        <v>2</v>
      </c>
      <c r="D44" s="40" t="s">
        <v>205</v>
      </c>
      <c r="E44" s="25" t="s">
        <v>148</v>
      </c>
      <c r="F44" s="41">
        <v>6.8151999999999999</v>
      </c>
      <c r="G44" s="74" t="s">
        <v>378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17</v>
      </c>
      <c r="B45" s="75">
        <v>45775</v>
      </c>
      <c r="C45" s="73">
        <v>2</v>
      </c>
      <c r="D45" s="40" t="s">
        <v>205</v>
      </c>
      <c r="E45" s="25" t="s">
        <v>148</v>
      </c>
      <c r="F45" s="41">
        <v>6.8109999999999999</v>
      </c>
      <c r="G45" s="74" t="s">
        <v>378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18</v>
      </c>
      <c r="B46" s="75">
        <v>45782</v>
      </c>
      <c r="C46" s="73">
        <v>2</v>
      </c>
      <c r="D46" s="40" t="s">
        <v>205</v>
      </c>
      <c r="E46" s="25" t="s">
        <v>148</v>
      </c>
      <c r="F46" s="41">
        <v>6.5864000000000003</v>
      </c>
      <c r="G46" s="74" t="s">
        <v>378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19</v>
      </c>
      <c r="B47" s="75">
        <v>45789</v>
      </c>
      <c r="C47" s="73">
        <v>2</v>
      </c>
      <c r="D47" s="40" t="s">
        <v>205</v>
      </c>
      <c r="E47" s="25" t="s">
        <v>148</v>
      </c>
      <c r="F47" s="41">
        <v>6.8121</v>
      </c>
      <c r="G47" s="74" t="s">
        <v>378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20</v>
      </c>
      <c r="B48" s="75">
        <v>45796</v>
      </c>
      <c r="C48" s="73">
        <v>2</v>
      </c>
      <c r="D48" s="40" t="s">
        <v>205</v>
      </c>
      <c r="E48" s="25" t="s">
        <v>148</v>
      </c>
      <c r="F48" s="41">
        <v>6.9291</v>
      </c>
      <c r="G48" s="74" t="s">
        <v>378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21</v>
      </c>
      <c r="B49" s="75">
        <v>45803</v>
      </c>
      <c r="C49" s="73">
        <v>2</v>
      </c>
      <c r="D49" s="40" t="s">
        <v>205</v>
      </c>
      <c r="E49" s="25" t="s">
        <v>148</v>
      </c>
      <c r="F49" s="41">
        <v>6.6641000000000004</v>
      </c>
      <c r="G49" s="74" t="s">
        <v>378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22</v>
      </c>
      <c r="B50" s="75">
        <v>45810</v>
      </c>
      <c r="C50" s="73">
        <v>2</v>
      </c>
      <c r="D50" s="40" t="s">
        <v>205</v>
      </c>
      <c r="E50" s="25" t="s">
        <v>148</v>
      </c>
      <c r="F50" s="41">
        <v>6.8834999999999997</v>
      </c>
      <c r="G50" s="74" t="s">
        <v>378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23</v>
      </c>
      <c r="B51" s="75">
        <v>45817</v>
      </c>
      <c r="C51" s="73">
        <v>2</v>
      </c>
      <c r="D51" s="40" t="s">
        <v>205</v>
      </c>
      <c r="E51" s="25" t="s">
        <v>148</v>
      </c>
      <c r="F51" s="41">
        <v>6.8160999999999996</v>
      </c>
      <c r="G51" s="74" t="s">
        <v>378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24</v>
      </c>
      <c r="B52" s="75">
        <v>45824</v>
      </c>
      <c r="C52" s="73">
        <v>2</v>
      </c>
      <c r="D52" s="40" t="s">
        <v>205</v>
      </c>
      <c r="E52" s="25" t="s">
        <v>148</v>
      </c>
      <c r="F52" s="41">
        <v>6.7466999999999997</v>
      </c>
      <c r="G52" s="74" t="s">
        <v>378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25</v>
      </c>
      <c r="B53" s="75">
        <v>45831</v>
      </c>
      <c r="C53" s="73">
        <v>2</v>
      </c>
      <c r="D53" s="40" t="s">
        <v>205</v>
      </c>
      <c r="E53" s="25" t="s">
        <v>148</v>
      </c>
      <c r="F53" s="41">
        <v>6.9874999999999998</v>
      </c>
      <c r="G53" s="74" t="s">
        <v>378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45663</v>
      </c>
      <c r="C54" s="73">
        <v>3</v>
      </c>
      <c r="D54" s="40" t="s">
        <v>206</v>
      </c>
      <c r="E54" s="25" t="s">
        <v>148</v>
      </c>
      <c r="F54" s="41">
        <v>16.652799999999999</v>
      </c>
      <c r="G54" s="74" t="s">
        <v>378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522611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2</v>
      </c>
      <c r="B55" s="75">
        <v>45670</v>
      </c>
      <c r="C55" s="73">
        <v>3</v>
      </c>
      <c r="D55" s="40" t="s">
        <v>206</v>
      </c>
      <c r="E55" s="25" t="s">
        <v>148</v>
      </c>
      <c r="F55" s="41">
        <v>16.320799999999998</v>
      </c>
      <c r="G55" s="74" t="s">
        <v>378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522611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3</v>
      </c>
      <c r="B56" s="75">
        <v>45677</v>
      </c>
      <c r="C56" s="73">
        <v>3</v>
      </c>
      <c r="D56" s="40" t="s">
        <v>206</v>
      </c>
      <c r="E56" s="25" t="s">
        <v>148</v>
      </c>
      <c r="F56" s="41">
        <v>16.5364</v>
      </c>
      <c r="G56" s="74" t="s">
        <v>378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522611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4</v>
      </c>
      <c r="B57" s="75">
        <v>45684</v>
      </c>
      <c r="C57" s="73">
        <v>3</v>
      </c>
      <c r="D57" s="40" t="s">
        <v>206</v>
      </c>
      <c r="E57" s="25" t="s">
        <v>148</v>
      </c>
      <c r="F57" s="41">
        <v>16.621400000000001</v>
      </c>
      <c r="G57" s="74" t="s">
        <v>378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522611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5</v>
      </c>
      <c r="B58" s="75">
        <v>45691</v>
      </c>
      <c r="C58" s="73">
        <v>3</v>
      </c>
      <c r="D58" s="40" t="s">
        <v>206</v>
      </c>
      <c r="E58" s="25" t="s">
        <v>148</v>
      </c>
      <c r="F58" s="41">
        <v>16.491800000000001</v>
      </c>
      <c r="G58" s="74" t="s">
        <v>378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522611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6</v>
      </c>
      <c r="B59" s="75">
        <v>45698</v>
      </c>
      <c r="C59" s="73">
        <v>3</v>
      </c>
      <c r="D59" s="40" t="s">
        <v>206</v>
      </c>
      <c r="E59" s="25" t="s">
        <v>148</v>
      </c>
      <c r="F59" s="41">
        <v>16.639399999999998</v>
      </c>
      <c r="G59" s="74" t="s">
        <v>378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522611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7</v>
      </c>
      <c r="B60" s="75">
        <v>45705</v>
      </c>
      <c r="C60" s="73">
        <v>3</v>
      </c>
      <c r="D60" s="40" t="s">
        <v>206</v>
      </c>
      <c r="E60" s="25" t="s">
        <v>148</v>
      </c>
      <c r="F60" s="41">
        <v>16.512499999999999</v>
      </c>
      <c r="G60" s="74" t="s">
        <v>378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522611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8</v>
      </c>
      <c r="B61" s="75">
        <v>45712</v>
      </c>
      <c r="C61" s="73">
        <v>3</v>
      </c>
      <c r="D61" s="40" t="s">
        <v>206</v>
      </c>
      <c r="E61" s="25" t="s">
        <v>148</v>
      </c>
      <c r="F61" s="41">
        <v>16.636700000000001</v>
      </c>
      <c r="G61" s="74" t="s">
        <v>378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522611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9</v>
      </c>
      <c r="B62" s="75">
        <v>45719</v>
      </c>
      <c r="C62" s="73">
        <v>3</v>
      </c>
      <c r="D62" s="40" t="s">
        <v>206</v>
      </c>
      <c r="E62" s="25" t="s">
        <v>148</v>
      </c>
      <c r="F62" s="41">
        <v>16.767299999999999</v>
      </c>
      <c r="G62" s="74" t="s">
        <v>378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522611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10</v>
      </c>
      <c r="B63" s="75">
        <v>45726</v>
      </c>
      <c r="C63" s="73">
        <v>3</v>
      </c>
      <c r="D63" s="40" t="s">
        <v>206</v>
      </c>
      <c r="E63" s="25" t="s">
        <v>148</v>
      </c>
      <c r="F63" s="41">
        <v>16.409400000000002</v>
      </c>
      <c r="G63" s="74" t="s">
        <v>378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522611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11</v>
      </c>
      <c r="B64" s="75">
        <v>45733</v>
      </c>
      <c r="C64" s="73">
        <v>3</v>
      </c>
      <c r="D64" s="40" t="s">
        <v>206</v>
      </c>
      <c r="E64" s="25" t="s">
        <v>148</v>
      </c>
      <c r="F64" s="41">
        <v>16.558199999999999</v>
      </c>
      <c r="G64" s="74" t="s">
        <v>378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522611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12</v>
      </c>
      <c r="B65" s="75">
        <v>45740</v>
      </c>
      <c r="C65" s="73">
        <v>3</v>
      </c>
      <c r="D65" s="40" t="s">
        <v>206</v>
      </c>
      <c r="E65" s="25" t="s">
        <v>148</v>
      </c>
      <c r="F65" s="41">
        <v>16.445399999999999</v>
      </c>
      <c r="G65" s="74" t="s">
        <v>378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522611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13</v>
      </c>
      <c r="B66" s="75">
        <v>45747</v>
      </c>
      <c r="C66" s="73">
        <v>3</v>
      </c>
      <c r="D66" s="40" t="s">
        <v>206</v>
      </c>
      <c r="E66" s="25" t="s">
        <v>148</v>
      </c>
      <c r="F66" s="41">
        <v>16.545300000000001</v>
      </c>
      <c r="G66" s="74" t="s">
        <v>378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522611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14</v>
      </c>
      <c r="B67" s="75">
        <v>45754</v>
      </c>
      <c r="C67" s="73">
        <v>3</v>
      </c>
      <c r="D67" s="40" t="s">
        <v>206</v>
      </c>
      <c r="E67" s="25" t="s">
        <v>148</v>
      </c>
      <c r="F67" s="41">
        <v>16.322900000000001</v>
      </c>
      <c r="G67" s="74" t="s">
        <v>378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522611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15</v>
      </c>
      <c r="B68" s="75">
        <v>45761</v>
      </c>
      <c r="C68" s="73">
        <v>3</v>
      </c>
      <c r="D68" s="40" t="s">
        <v>206</v>
      </c>
      <c r="E68" s="25" t="s">
        <v>148</v>
      </c>
      <c r="F68" s="41">
        <v>16.425699999999999</v>
      </c>
      <c r="G68" s="74" t="s">
        <v>378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16</v>
      </c>
      <c r="B69" s="75">
        <v>45768</v>
      </c>
      <c r="C69" s="73">
        <v>3</v>
      </c>
      <c r="D69" s="40" t="s">
        <v>206</v>
      </c>
      <c r="E69" s="25" t="s">
        <v>148</v>
      </c>
      <c r="F69" s="41">
        <v>16.490600000000001</v>
      </c>
      <c r="G69" s="74" t="s">
        <v>378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522611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17</v>
      </c>
      <c r="B70" s="75">
        <v>45775</v>
      </c>
      <c r="C70" s="73">
        <v>3</v>
      </c>
      <c r="D70" s="40" t="s">
        <v>206</v>
      </c>
      <c r="E70" s="25" t="s">
        <v>148</v>
      </c>
      <c r="F70" s="41">
        <v>16.675899999999999</v>
      </c>
      <c r="G70" s="74" t="s">
        <v>378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522611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18</v>
      </c>
      <c r="B71" s="75">
        <v>45782</v>
      </c>
      <c r="C71" s="73">
        <v>3</v>
      </c>
      <c r="D71" s="40" t="s">
        <v>206</v>
      </c>
      <c r="E71" s="25" t="s">
        <v>148</v>
      </c>
      <c r="F71" s="41">
        <v>16.717600000000001</v>
      </c>
      <c r="G71" s="74" t="s">
        <v>378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522611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19</v>
      </c>
      <c r="B72" s="75">
        <v>45789</v>
      </c>
      <c r="C72" s="73">
        <v>3</v>
      </c>
      <c r="D72" s="40" t="s">
        <v>206</v>
      </c>
      <c r="E72" s="25" t="s">
        <v>148</v>
      </c>
      <c r="F72" s="41">
        <v>16.299800000000001</v>
      </c>
      <c r="G72" s="74" t="s">
        <v>378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522611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20</v>
      </c>
      <c r="B73" s="75">
        <v>45796</v>
      </c>
      <c r="C73" s="73">
        <v>3</v>
      </c>
      <c r="D73" s="40" t="s">
        <v>206</v>
      </c>
      <c r="E73" s="25" t="s">
        <v>148</v>
      </c>
      <c r="F73" s="41">
        <v>16.389299999999999</v>
      </c>
      <c r="G73" s="74" t="s">
        <v>378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522611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21</v>
      </c>
      <c r="B74" s="75">
        <v>45803</v>
      </c>
      <c r="C74" s="73">
        <v>3</v>
      </c>
      <c r="D74" s="40" t="s">
        <v>206</v>
      </c>
      <c r="E74" s="25" t="s">
        <v>148</v>
      </c>
      <c r="F74" s="41">
        <v>16.633299999999998</v>
      </c>
      <c r="G74" s="74" t="s">
        <v>378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522611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22</v>
      </c>
      <c r="B75" s="75">
        <v>45810</v>
      </c>
      <c r="C75" s="73">
        <v>3</v>
      </c>
      <c r="D75" s="40" t="s">
        <v>206</v>
      </c>
      <c r="E75" s="25" t="s">
        <v>148</v>
      </c>
      <c r="F75" s="41">
        <v>16.186599999999999</v>
      </c>
      <c r="G75" s="74" t="s">
        <v>378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522611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23</v>
      </c>
      <c r="B76" s="75">
        <v>45817</v>
      </c>
      <c r="C76" s="73">
        <v>3</v>
      </c>
      <c r="D76" s="40" t="s">
        <v>206</v>
      </c>
      <c r="E76" s="25" t="s">
        <v>148</v>
      </c>
      <c r="F76" s="41">
        <v>16.445399999999999</v>
      </c>
      <c r="G76" s="74" t="s">
        <v>378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522611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24</v>
      </c>
      <c r="B77" s="75">
        <v>45824</v>
      </c>
      <c r="C77" s="73">
        <v>3</v>
      </c>
      <c r="D77" s="40" t="s">
        <v>206</v>
      </c>
      <c r="E77" s="25" t="s">
        <v>148</v>
      </c>
      <c r="F77" s="41">
        <v>16.507300000000001</v>
      </c>
      <c r="G77" s="74" t="s">
        <v>378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522611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25</v>
      </c>
      <c r="B78" s="75">
        <v>45831</v>
      </c>
      <c r="C78" s="73">
        <v>3</v>
      </c>
      <c r="D78" s="40" t="s">
        <v>206</v>
      </c>
      <c r="E78" s="25" t="s">
        <v>148</v>
      </c>
      <c r="F78" s="41">
        <v>16.736499999999999</v>
      </c>
      <c r="G78" s="74" t="s">
        <v>378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522611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45663</v>
      </c>
      <c r="C79" s="73">
        <v>1</v>
      </c>
      <c r="D79" s="40" t="s">
        <v>204</v>
      </c>
      <c r="E79" s="25" t="s">
        <v>151</v>
      </c>
      <c r="F79" s="41">
        <v>2.3216999999999999</v>
      </c>
      <c r="G79" s="74" t="s">
        <v>378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522611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2</v>
      </c>
      <c r="B80" s="75">
        <v>45670</v>
      </c>
      <c r="C80" s="73">
        <v>1</v>
      </c>
      <c r="D80" s="40" t="s">
        <v>204</v>
      </c>
      <c r="E80" s="25" t="s">
        <v>151</v>
      </c>
      <c r="F80" s="41">
        <v>2.2993999999999999</v>
      </c>
      <c r="G80" s="74" t="s">
        <v>378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522611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3</v>
      </c>
      <c r="B81" s="75">
        <v>45677</v>
      </c>
      <c r="C81" s="73">
        <v>1</v>
      </c>
      <c r="D81" s="40" t="s">
        <v>204</v>
      </c>
      <c r="E81" s="25" t="s">
        <v>151</v>
      </c>
      <c r="F81" s="41">
        <v>2.2985000000000002</v>
      </c>
      <c r="G81" s="74" t="s">
        <v>378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522611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4</v>
      </c>
      <c r="B82" s="75">
        <v>45684</v>
      </c>
      <c r="C82" s="73">
        <v>1</v>
      </c>
      <c r="D82" s="40" t="s">
        <v>204</v>
      </c>
      <c r="E82" s="25" t="s">
        <v>151</v>
      </c>
      <c r="F82" s="41">
        <v>2.3010999999999999</v>
      </c>
      <c r="G82" s="74" t="s">
        <v>378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522611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5</v>
      </c>
      <c r="B83" s="75">
        <v>45691</v>
      </c>
      <c r="C83" s="73">
        <v>1</v>
      </c>
      <c r="D83" s="40" t="s">
        <v>204</v>
      </c>
      <c r="E83" s="25" t="s">
        <v>151</v>
      </c>
      <c r="F83" s="41">
        <v>2.3399000000000001</v>
      </c>
      <c r="G83" s="74" t="s">
        <v>378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522611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6</v>
      </c>
      <c r="B84" s="75">
        <v>45698</v>
      </c>
      <c r="C84" s="73">
        <v>1</v>
      </c>
      <c r="D84" s="40" t="s">
        <v>204</v>
      </c>
      <c r="E84" s="25" t="s">
        <v>151</v>
      </c>
      <c r="F84" s="41">
        <v>2.2972000000000001</v>
      </c>
      <c r="G84" s="74" t="s">
        <v>378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522611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7</v>
      </c>
      <c r="B85" s="75">
        <v>45705</v>
      </c>
      <c r="C85" s="73">
        <v>1</v>
      </c>
      <c r="D85" s="40" t="s">
        <v>204</v>
      </c>
      <c r="E85" s="25" t="s">
        <v>151</v>
      </c>
      <c r="F85" s="41">
        <v>2.2999000000000001</v>
      </c>
      <c r="G85" s="74" t="s">
        <v>378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522611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8</v>
      </c>
      <c r="B86" s="75">
        <v>45712</v>
      </c>
      <c r="C86" s="73">
        <v>1</v>
      </c>
      <c r="D86" s="40" t="s">
        <v>204</v>
      </c>
      <c r="E86" s="25" t="s">
        <v>151</v>
      </c>
      <c r="F86" s="41">
        <v>2.3142999999999998</v>
      </c>
      <c r="G86" s="74" t="s">
        <v>378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522611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9</v>
      </c>
      <c r="B87" s="75">
        <v>45719</v>
      </c>
      <c r="C87" s="73">
        <v>1</v>
      </c>
      <c r="D87" s="40" t="s">
        <v>204</v>
      </c>
      <c r="E87" s="25" t="s">
        <v>151</v>
      </c>
      <c r="F87" s="41">
        <v>2.3039000000000001</v>
      </c>
      <c r="G87" s="74" t="s">
        <v>378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522611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10</v>
      </c>
      <c r="B88" s="75">
        <v>45726</v>
      </c>
      <c r="C88" s="73">
        <v>1</v>
      </c>
      <c r="D88" s="40" t="s">
        <v>204</v>
      </c>
      <c r="E88" s="25" t="s">
        <v>151</v>
      </c>
      <c r="F88" s="41">
        <v>2.3022</v>
      </c>
      <c r="G88" s="74" t="s">
        <v>378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522611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  <c r="BD88" s="5" t="str">
        <f>IF(Configuração!$C$54="","",("QC-"&amp;Configuração!$C$54&amp;TEXT(3,"00")))</f>
        <v/>
      </c>
    </row>
    <row r="89" spans="1:56" x14ac:dyDescent="0.25">
      <c r="A89" s="73">
        <v>11</v>
      </c>
      <c r="B89" s="75">
        <v>45733</v>
      </c>
      <c r="C89" s="73">
        <v>1</v>
      </c>
      <c r="D89" s="40" t="s">
        <v>204</v>
      </c>
      <c r="E89" s="25" t="s">
        <v>151</v>
      </c>
      <c r="F89" s="41">
        <v>2.2820999999999998</v>
      </c>
      <c r="G89" s="74" t="s">
        <v>378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522611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12</v>
      </c>
      <c r="B90" s="75">
        <v>45740</v>
      </c>
      <c r="C90" s="73">
        <v>1</v>
      </c>
      <c r="D90" s="40" t="s">
        <v>204</v>
      </c>
      <c r="E90" s="25" t="s">
        <v>151</v>
      </c>
      <c r="F90" s="41">
        <v>2.3062999999999998</v>
      </c>
      <c r="G90" s="74" t="s">
        <v>378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522611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13</v>
      </c>
      <c r="B91" s="75">
        <v>45747</v>
      </c>
      <c r="C91" s="73">
        <v>1</v>
      </c>
      <c r="D91" s="40" t="s">
        <v>204</v>
      </c>
      <c r="E91" s="25" t="s">
        <v>151</v>
      </c>
      <c r="F91" s="41">
        <v>2.2968000000000002</v>
      </c>
      <c r="G91" s="74" t="s">
        <v>378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522611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14</v>
      </c>
      <c r="B92" s="75">
        <v>45754</v>
      </c>
      <c r="C92" s="73">
        <v>1</v>
      </c>
      <c r="D92" s="40" t="s">
        <v>204</v>
      </c>
      <c r="E92" s="25" t="s">
        <v>151</v>
      </c>
      <c r="F92" s="41">
        <v>2.3321000000000001</v>
      </c>
      <c r="G92" s="74" t="s">
        <v>378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522611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15</v>
      </c>
      <c r="B93" s="75">
        <v>45761</v>
      </c>
      <c r="C93" s="73">
        <v>1</v>
      </c>
      <c r="D93" s="40" t="s">
        <v>204</v>
      </c>
      <c r="E93" s="25" t="s">
        <v>151</v>
      </c>
      <c r="F93" s="41">
        <v>2.3209</v>
      </c>
      <c r="G93" s="74" t="s">
        <v>378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522611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16</v>
      </c>
      <c r="B94" s="75">
        <v>45768</v>
      </c>
      <c r="C94" s="73">
        <v>1</v>
      </c>
      <c r="D94" s="40" t="s">
        <v>204</v>
      </c>
      <c r="E94" s="25" t="s">
        <v>151</v>
      </c>
      <c r="F94" s="41">
        <v>2.306</v>
      </c>
      <c r="G94" s="74" t="s">
        <v>378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522611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17</v>
      </c>
      <c r="B95" s="75">
        <v>45775</v>
      </c>
      <c r="C95" s="73">
        <v>1</v>
      </c>
      <c r="D95" s="40" t="s">
        <v>204</v>
      </c>
      <c r="E95" s="25" t="s">
        <v>151</v>
      </c>
      <c r="F95" s="41">
        <v>2.3212000000000002</v>
      </c>
      <c r="G95" s="74" t="s">
        <v>378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522611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18</v>
      </c>
      <c r="B96" s="75">
        <v>45782</v>
      </c>
      <c r="C96" s="73">
        <v>1</v>
      </c>
      <c r="D96" s="40" t="s">
        <v>204</v>
      </c>
      <c r="E96" s="25" t="s">
        <v>151</v>
      </c>
      <c r="F96" s="41">
        <v>2.2991000000000001</v>
      </c>
      <c r="G96" s="74" t="s">
        <v>378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522611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19</v>
      </c>
      <c r="B97" s="75">
        <v>45789</v>
      </c>
      <c r="C97" s="73">
        <v>1</v>
      </c>
      <c r="D97" s="40" t="s">
        <v>204</v>
      </c>
      <c r="E97" s="25" t="s">
        <v>151</v>
      </c>
      <c r="F97" s="41">
        <v>2.3296000000000001</v>
      </c>
      <c r="G97" s="74" t="s">
        <v>378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522611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20</v>
      </c>
      <c r="B98" s="75">
        <v>45796</v>
      </c>
      <c r="C98" s="73">
        <v>1</v>
      </c>
      <c r="D98" s="40" t="s">
        <v>204</v>
      </c>
      <c r="E98" s="25" t="s">
        <v>151</v>
      </c>
      <c r="F98" s="41">
        <v>2.3064</v>
      </c>
      <c r="G98" s="74" t="s">
        <v>378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522611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21</v>
      </c>
      <c r="B99" s="75">
        <v>45803</v>
      </c>
      <c r="C99" s="73">
        <v>1</v>
      </c>
      <c r="D99" s="40" t="s">
        <v>204</v>
      </c>
      <c r="E99" s="25" t="s">
        <v>151</v>
      </c>
      <c r="F99" s="41">
        <v>2.3193000000000001</v>
      </c>
      <c r="G99" s="74" t="s">
        <v>378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522611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22</v>
      </c>
      <c r="B100" s="75">
        <v>45810</v>
      </c>
      <c r="C100" s="73">
        <v>1</v>
      </c>
      <c r="D100" s="40" t="s">
        <v>204</v>
      </c>
      <c r="E100" s="25" t="s">
        <v>151</v>
      </c>
      <c r="F100" s="41">
        <v>2.2783000000000002</v>
      </c>
      <c r="G100" s="74" t="s">
        <v>378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522611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23</v>
      </c>
      <c r="B101" s="75">
        <v>45817</v>
      </c>
      <c r="C101" s="73">
        <v>1</v>
      </c>
      <c r="D101" s="40" t="s">
        <v>204</v>
      </c>
      <c r="E101" s="25" t="s">
        <v>151</v>
      </c>
      <c r="F101" s="41">
        <v>2.3142</v>
      </c>
      <c r="G101" s="74" t="s">
        <v>378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522611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24</v>
      </c>
      <c r="B102" s="75">
        <v>45824</v>
      </c>
      <c r="C102" s="73">
        <v>1</v>
      </c>
      <c r="D102" s="40" t="s">
        <v>204</v>
      </c>
      <c r="E102" s="25" t="s">
        <v>151</v>
      </c>
      <c r="F102" s="41">
        <v>2.2694999999999999</v>
      </c>
      <c r="G102" s="74" t="s">
        <v>378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522611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25</v>
      </c>
      <c r="B103" s="75">
        <v>45831</v>
      </c>
      <c r="C103" s="73">
        <v>1</v>
      </c>
      <c r="D103" s="40" t="s">
        <v>204</v>
      </c>
      <c r="E103" s="25" t="s">
        <v>151</v>
      </c>
      <c r="F103" s="41">
        <v>2.2618999999999998</v>
      </c>
      <c r="G103" s="74" t="s">
        <v>378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522611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1</v>
      </c>
      <c r="B104" s="75">
        <v>45663</v>
      </c>
      <c r="C104" s="73">
        <v>2</v>
      </c>
      <c r="D104" s="40" t="s">
        <v>205</v>
      </c>
      <c r="E104" s="25" t="s">
        <v>151</v>
      </c>
      <c r="F104" s="41">
        <v>4.3662999999999998</v>
      </c>
      <c r="G104" s="74" t="s">
        <v>378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522611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45670</v>
      </c>
      <c r="C105" s="73">
        <v>2</v>
      </c>
      <c r="D105" s="40" t="s">
        <v>205</v>
      </c>
      <c r="E105" s="25" t="s">
        <v>151</v>
      </c>
      <c r="F105" s="41">
        <v>4.3453999999999997</v>
      </c>
      <c r="G105" s="74" t="s">
        <v>378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522611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3</v>
      </c>
      <c r="B106" s="75">
        <v>45677</v>
      </c>
      <c r="C106" s="73">
        <v>2</v>
      </c>
      <c r="D106" s="40" t="s">
        <v>205</v>
      </c>
      <c r="E106" s="25" t="s">
        <v>151</v>
      </c>
      <c r="F106" s="41">
        <v>4.3826000000000001</v>
      </c>
      <c r="G106" s="74" t="s">
        <v>378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522611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4</v>
      </c>
      <c r="B107" s="75">
        <v>45684</v>
      </c>
      <c r="C107" s="73">
        <v>2</v>
      </c>
      <c r="D107" s="40" t="s">
        <v>205</v>
      </c>
      <c r="E107" s="25" t="s">
        <v>151</v>
      </c>
      <c r="F107" s="41">
        <v>4.4554</v>
      </c>
      <c r="G107" s="74" t="s">
        <v>378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522611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5</v>
      </c>
      <c r="B108" s="75">
        <v>45691</v>
      </c>
      <c r="C108" s="73">
        <v>2</v>
      </c>
      <c r="D108" s="40" t="s">
        <v>205</v>
      </c>
      <c r="E108" s="25" t="s">
        <v>151</v>
      </c>
      <c r="F108" s="41">
        <v>4.3478000000000003</v>
      </c>
      <c r="G108" s="74" t="s">
        <v>378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522611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6</v>
      </c>
      <c r="B109" s="75">
        <v>45698</v>
      </c>
      <c r="C109" s="73">
        <v>2</v>
      </c>
      <c r="D109" s="40" t="s">
        <v>205</v>
      </c>
      <c r="E109" s="25" t="s">
        <v>151</v>
      </c>
      <c r="F109" s="41">
        <v>4.3551000000000002</v>
      </c>
      <c r="G109" s="74" t="s">
        <v>378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522611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7</v>
      </c>
      <c r="B110" s="75">
        <v>45705</v>
      </c>
      <c r="C110" s="73">
        <v>2</v>
      </c>
      <c r="D110" s="40" t="s">
        <v>205</v>
      </c>
      <c r="E110" s="25" t="s">
        <v>151</v>
      </c>
      <c r="F110" s="41">
        <v>4.3841000000000001</v>
      </c>
      <c r="G110" s="74" t="s">
        <v>378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522611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8</v>
      </c>
      <c r="B111" s="75">
        <v>45712</v>
      </c>
      <c r="C111" s="73">
        <v>2</v>
      </c>
      <c r="D111" s="40" t="s">
        <v>205</v>
      </c>
      <c r="E111" s="25" t="s">
        <v>151</v>
      </c>
      <c r="F111" s="41">
        <v>4.3940999999999999</v>
      </c>
      <c r="G111" s="74" t="s">
        <v>378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522611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9</v>
      </c>
      <c r="B112" s="75">
        <v>45719</v>
      </c>
      <c r="C112" s="73">
        <v>2</v>
      </c>
      <c r="D112" s="40" t="s">
        <v>205</v>
      </c>
      <c r="E112" s="25" t="s">
        <v>151</v>
      </c>
      <c r="F112" s="41">
        <v>4.3707000000000003</v>
      </c>
      <c r="G112" s="74" t="s">
        <v>378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522611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10</v>
      </c>
      <c r="B113" s="75">
        <v>45726</v>
      </c>
      <c r="C113" s="73">
        <v>2</v>
      </c>
      <c r="D113" s="40" t="s">
        <v>205</v>
      </c>
      <c r="E113" s="25" t="s">
        <v>151</v>
      </c>
      <c r="F113" s="41">
        <v>4.3696999999999999</v>
      </c>
      <c r="G113" s="74" t="s">
        <v>378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522611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11</v>
      </c>
      <c r="B114" s="75">
        <v>45733</v>
      </c>
      <c r="C114" s="73">
        <v>2</v>
      </c>
      <c r="D114" s="40" t="s">
        <v>205</v>
      </c>
      <c r="E114" s="25" t="s">
        <v>151</v>
      </c>
      <c r="F114" s="41">
        <v>4.4015000000000004</v>
      </c>
      <c r="G114" s="74" t="s">
        <v>378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522611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12</v>
      </c>
      <c r="B115" s="75">
        <v>45740</v>
      </c>
      <c r="C115" s="73">
        <v>2</v>
      </c>
      <c r="D115" s="40" t="s">
        <v>205</v>
      </c>
      <c r="E115" s="25" t="s">
        <v>151</v>
      </c>
      <c r="F115" s="41">
        <v>4.3951000000000002</v>
      </c>
      <c r="G115" s="74" t="s">
        <v>378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522611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13</v>
      </c>
      <c r="B116" s="75">
        <v>45747</v>
      </c>
      <c r="C116" s="73">
        <v>2</v>
      </c>
      <c r="D116" s="40" t="s">
        <v>205</v>
      </c>
      <c r="E116" s="25" t="s">
        <v>151</v>
      </c>
      <c r="F116" s="41">
        <v>4.3407999999999998</v>
      </c>
      <c r="G116" s="74" t="s">
        <v>378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522611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14</v>
      </c>
      <c r="B117" s="75">
        <v>45754</v>
      </c>
      <c r="C117" s="73">
        <v>2</v>
      </c>
      <c r="D117" s="40" t="s">
        <v>205</v>
      </c>
      <c r="E117" s="25" t="s">
        <v>151</v>
      </c>
      <c r="F117" s="41">
        <v>4.3741000000000003</v>
      </c>
      <c r="G117" s="74" t="s">
        <v>378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522611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15</v>
      </c>
      <c r="B118" s="75">
        <v>45761</v>
      </c>
      <c r="C118" s="73">
        <v>2</v>
      </c>
      <c r="D118" s="40" t="s">
        <v>205</v>
      </c>
      <c r="E118" s="25" t="s">
        <v>151</v>
      </c>
      <c r="F118" s="41">
        <v>4.3780999999999999</v>
      </c>
      <c r="G118" s="74" t="s">
        <v>378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522611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16</v>
      </c>
      <c r="B119" s="75">
        <v>45768</v>
      </c>
      <c r="C119" s="73">
        <v>2</v>
      </c>
      <c r="D119" s="40" t="s">
        <v>205</v>
      </c>
      <c r="E119" s="25" t="s">
        <v>151</v>
      </c>
      <c r="F119" s="41">
        <v>4.34</v>
      </c>
      <c r="G119" s="74" t="s">
        <v>378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522611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17</v>
      </c>
      <c r="B120" s="75">
        <v>45775</v>
      </c>
      <c r="C120" s="73">
        <v>2</v>
      </c>
      <c r="D120" s="40" t="s">
        <v>205</v>
      </c>
      <c r="E120" s="25" t="s">
        <v>151</v>
      </c>
      <c r="F120" s="41">
        <v>4.3860000000000001</v>
      </c>
      <c r="G120" s="74" t="s">
        <v>378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522611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18</v>
      </c>
      <c r="B121" s="75">
        <v>45782</v>
      </c>
      <c r="C121" s="73">
        <v>2</v>
      </c>
      <c r="D121" s="40" t="s">
        <v>205</v>
      </c>
      <c r="E121" s="25" t="s">
        <v>151</v>
      </c>
      <c r="F121" s="41">
        <v>4.3468999999999998</v>
      </c>
      <c r="G121" s="74" t="s">
        <v>378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522611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19</v>
      </c>
      <c r="B122" s="75">
        <v>45789</v>
      </c>
      <c r="C122" s="73">
        <v>2</v>
      </c>
      <c r="D122" s="40" t="s">
        <v>205</v>
      </c>
      <c r="E122" s="25" t="s">
        <v>151</v>
      </c>
      <c r="F122" s="41">
        <v>4.4108999999999998</v>
      </c>
      <c r="G122" s="74" t="s">
        <v>378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522611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20</v>
      </c>
      <c r="B123" s="75">
        <v>45796</v>
      </c>
      <c r="C123" s="73">
        <v>2</v>
      </c>
      <c r="D123" s="40" t="s">
        <v>205</v>
      </c>
      <c r="E123" s="25" t="s">
        <v>151</v>
      </c>
      <c r="F123" s="41">
        <v>4.3836000000000004</v>
      </c>
      <c r="G123" s="74" t="s">
        <v>378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522611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21</v>
      </c>
      <c r="B124" s="75">
        <v>45803</v>
      </c>
      <c r="C124" s="73">
        <v>2</v>
      </c>
      <c r="D124" s="40" t="s">
        <v>205</v>
      </c>
      <c r="E124" s="25" t="s">
        <v>151</v>
      </c>
      <c r="F124" s="41">
        <v>4.38</v>
      </c>
      <c r="G124" s="74" t="s">
        <v>378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522611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22</v>
      </c>
      <c r="B125" s="75">
        <v>45810</v>
      </c>
      <c r="C125" s="73">
        <v>2</v>
      </c>
      <c r="D125" s="40" t="s">
        <v>205</v>
      </c>
      <c r="E125" s="25" t="s">
        <v>151</v>
      </c>
      <c r="F125" s="41">
        <v>4.3562000000000003</v>
      </c>
      <c r="G125" s="74" t="s">
        <v>378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522611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23</v>
      </c>
      <c r="B126" s="75">
        <v>45817</v>
      </c>
      <c r="C126" s="73">
        <v>2</v>
      </c>
      <c r="D126" s="40" t="s">
        <v>205</v>
      </c>
      <c r="E126" s="25" t="s">
        <v>151</v>
      </c>
      <c r="F126" s="41">
        <v>4.3727999999999998</v>
      </c>
      <c r="G126" s="74" t="s">
        <v>378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522611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24</v>
      </c>
      <c r="B127" s="75">
        <v>45824</v>
      </c>
      <c r="C127" s="73">
        <v>2</v>
      </c>
      <c r="D127" s="40" t="s">
        <v>205</v>
      </c>
      <c r="E127" s="25" t="s">
        <v>151</v>
      </c>
      <c r="F127" s="41">
        <v>4.3071000000000002</v>
      </c>
      <c r="G127" s="74" t="s">
        <v>378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522611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25</v>
      </c>
      <c r="B128" s="75">
        <v>45831</v>
      </c>
      <c r="C128" s="73">
        <v>2</v>
      </c>
      <c r="D128" s="40" t="s">
        <v>205</v>
      </c>
      <c r="E128" s="25" t="s">
        <v>151</v>
      </c>
      <c r="F128" s="41">
        <v>4.3372999999999999</v>
      </c>
      <c r="G128" s="74" t="s">
        <v>378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522611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1</v>
      </c>
      <c r="B129" s="75">
        <v>45663</v>
      </c>
      <c r="C129" s="73">
        <v>3</v>
      </c>
      <c r="D129" s="40" t="s">
        <v>206</v>
      </c>
      <c r="E129" s="25" t="s">
        <v>151</v>
      </c>
      <c r="F129" s="41">
        <v>5.1353</v>
      </c>
      <c r="G129" s="74" t="s">
        <v>378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45670</v>
      </c>
      <c r="C130" s="73">
        <v>3</v>
      </c>
      <c r="D130" s="40" t="s">
        <v>206</v>
      </c>
      <c r="E130" s="25" t="s">
        <v>151</v>
      </c>
      <c r="F130" s="41">
        <v>5.0492999999999997</v>
      </c>
      <c r="G130" s="74" t="s">
        <v>378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3</v>
      </c>
      <c r="B131" s="75">
        <v>45677</v>
      </c>
      <c r="C131" s="73">
        <v>3</v>
      </c>
      <c r="D131" s="40" t="s">
        <v>206</v>
      </c>
      <c r="E131" s="25" t="s">
        <v>151</v>
      </c>
      <c r="F131" s="41">
        <v>5.1520000000000001</v>
      </c>
      <c r="G131" s="74" t="s">
        <v>378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4</v>
      </c>
      <c r="B132" s="75">
        <v>45684</v>
      </c>
      <c r="C132" s="73">
        <v>3</v>
      </c>
      <c r="D132" s="40" t="s">
        <v>206</v>
      </c>
      <c r="E132" s="25" t="s">
        <v>151</v>
      </c>
      <c r="F132" s="41">
        <v>5.0625</v>
      </c>
      <c r="G132" s="74" t="s">
        <v>378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5</v>
      </c>
      <c r="B133" s="75">
        <v>45691</v>
      </c>
      <c r="C133" s="73">
        <v>3</v>
      </c>
      <c r="D133" s="40" t="s">
        <v>206</v>
      </c>
      <c r="E133" s="25" t="s">
        <v>151</v>
      </c>
      <c r="F133" s="41">
        <v>5.1489000000000003</v>
      </c>
      <c r="G133" s="74" t="s">
        <v>378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6</v>
      </c>
      <c r="B134" s="75">
        <v>45698</v>
      </c>
      <c r="C134" s="73">
        <v>3</v>
      </c>
      <c r="D134" s="40" t="s">
        <v>206</v>
      </c>
      <c r="E134" s="25" t="s">
        <v>151</v>
      </c>
      <c r="F134" s="41">
        <v>5.0936000000000003</v>
      </c>
      <c r="G134" s="74" t="s">
        <v>378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7</v>
      </c>
      <c r="B135" s="75">
        <v>45705</v>
      </c>
      <c r="C135" s="73">
        <v>3</v>
      </c>
      <c r="D135" s="40" t="s">
        <v>206</v>
      </c>
      <c r="E135" s="25" t="s">
        <v>151</v>
      </c>
      <c r="F135" s="41">
        <v>5.1497000000000002</v>
      </c>
      <c r="G135" s="74" t="s">
        <v>378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8</v>
      </c>
      <c r="B136" s="75">
        <v>45712</v>
      </c>
      <c r="C136" s="73">
        <v>3</v>
      </c>
      <c r="D136" s="40" t="s">
        <v>206</v>
      </c>
      <c r="E136" s="25" t="s">
        <v>151</v>
      </c>
      <c r="F136" s="41">
        <v>5.1273</v>
      </c>
      <c r="G136" s="74" t="s">
        <v>378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9</v>
      </c>
      <c r="B137" s="75">
        <v>45719</v>
      </c>
      <c r="C137" s="73">
        <v>3</v>
      </c>
      <c r="D137" s="40" t="s">
        <v>206</v>
      </c>
      <c r="E137" s="25" t="s">
        <v>151</v>
      </c>
      <c r="F137" s="41">
        <v>5.0697000000000001</v>
      </c>
      <c r="G137" s="74" t="s">
        <v>378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10</v>
      </c>
      <c r="B138" s="75">
        <v>45726</v>
      </c>
      <c r="C138" s="73">
        <v>3</v>
      </c>
      <c r="D138" s="40" t="s">
        <v>206</v>
      </c>
      <c r="E138" s="25" t="s">
        <v>151</v>
      </c>
      <c r="F138" s="41">
        <v>5.1658999999999997</v>
      </c>
      <c r="G138" s="74" t="s">
        <v>378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11</v>
      </c>
      <c r="B139" s="75">
        <v>45733</v>
      </c>
      <c r="C139" s="73">
        <v>3</v>
      </c>
      <c r="D139" s="40" t="s">
        <v>206</v>
      </c>
      <c r="E139" s="25" t="s">
        <v>151</v>
      </c>
      <c r="F139" s="41">
        <v>5.1725000000000003</v>
      </c>
      <c r="G139" s="74" t="s">
        <v>378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12</v>
      </c>
      <c r="B140" s="75">
        <v>45740</v>
      </c>
      <c r="C140" s="73">
        <v>3</v>
      </c>
      <c r="D140" s="40" t="s">
        <v>206</v>
      </c>
      <c r="E140" s="25" t="s">
        <v>151</v>
      </c>
      <c r="F140" s="41">
        <v>5.1204999999999998</v>
      </c>
      <c r="G140" s="74" t="s">
        <v>378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13</v>
      </c>
      <c r="B141" s="75">
        <v>45747</v>
      </c>
      <c r="C141" s="73">
        <v>3</v>
      </c>
      <c r="D141" s="40" t="s">
        <v>206</v>
      </c>
      <c r="E141" s="25" t="s">
        <v>151</v>
      </c>
      <c r="F141" s="41">
        <v>5.1132999999999997</v>
      </c>
      <c r="G141" s="74" t="s">
        <v>378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14</v>
      </c>
      <c r="B142" s="75">
        <v>45754</v>
      </c>
      <c r="C142" s="73">
        <v>3</v>
      </c>
      <c r="D142" s="40" t="s">
        <v>206</v>
      </c>
      <c r="E142" s="25" t="s">
        <v>151</v>
      </c>
      <c r="F142" s="41">
        <v>5.1172000000000004</v>
      </c>
      <c r="G142" s="74" t="s">
        <v>378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15</v>
      </c>
      <c r="B143" s="75">
        <v>45761</v>
      </c>
      <c r="C143" s="73">
        <v>3</v>
      </c>
      <c r="D143" s="40" t="s">
        <v>206</v>
      </c>
      <c r="E143" s="25" t="s">
        <v>151</v>
      </c>
      <c r="F143" s="41">
        <v>5.0891000000000002</v>
      </c>
      <c r="G143" s="74" t="s">
        <v>378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16</v>
      </c>
      <c r="B144" s="75">
        <v>45768</v>
      </c>
      <c r="C144" s="73">
        <v>3</v>
      </c>
      <c r="D144" s="40" t="s">
        <v>206</v>
      </c>
      <c r="E144" s="25" t="s">
        <v>151</v>
      </c>
      <c r="F144" s="41">
        <v>5.1607000000000003</v>
      </c>
      <c r="G144" s="74" t="s">
        <v>378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17</v>
      </c>
      <c r="B145" s="75">
        <v>45775</v>
      </c>
      <c r="C145" s="73">
        <v>3</v>
      </c>
      <c r="D145" s="40" t="s">
        <v>206</v>
      </c>
      <c r="E145" s="25" t="s">
        <v>151</v>
      </c>
      <c r="F145" s="41">
        <v>5.1040000000000001</v>
      </c>
      <c r="G145" s="74" t="s">
        <v>378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18</v>
      </c>
      <c r="B146" s="75">
        <v>45782</v>
      </c>
      <c r="C146" s="73">
        <v>3</v>
      </c>
      <c r="D146" s="40" t="s">
        <v>206</v>
      </c>
      <c r="E146" s="25" t="s">
        <v>151</v>
      </c>
      <c r="F146" s="41">
        <v>5.1210000000000004</v>
      </c>
      <c r="G146" s="74" t="s">
        <v>378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19</v>
      </c>
      <c r="B147" s="75">
        <v>45789</v>
      </c>
      <c r="C147" s="73">
        <v>3</v>
      </c>
      <c r="D147" s="40" t="s">
        <v>206</v>
      </c>
      <c r="E147" s="25" t="s">
        <v>151</v>
      </c>
      <c r="F147" s="41">
        <v>5.0953999999999997</v>
      </c>
      <c r="G147" s="74" t="s">
        <v>378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20</v>
      </c>
      <c r="B148" s="75">
        <v>45796</v>
      </c>
      <c r="C148" s="73">
        <v>3</v>
      </c>
      <c r="D148" s="40" t="s">
        <v>206</v>
      </c>
      <c r="E148" s="25" t="s">
        <v>151</v>
      </c>
      <c r="F148" s="41">
        <v>5.1010999999999997</v>
      </c>
      <c r="G148" s="74" t="s">
        <v>378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21</v>
      </c>
      <c r="B149" s="75">
        <v>45803</v>
      </c>
      <c r="C149" s="73">
        <v>3</v>
      </c>
      <c r="D149" s="40" t="s">
        <v>206</v>
      </c>
      <c r="E149" s="25" t="s">
        <v>151</v>
      </c>
      <c r="F149" s="41">
        <v>5.0785999999999998</v>
      </c>
      <c r="G149" s="74" t="s">
        <v>378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22</v>
      </c>
      <c r="B150" s="75">
        <v>45810</v>
      </c>
      <c r="C150" s="73">
        <v>3</v>
      </c>
      <c r="D150" s="40" t="s">
        <v>206</v>
      </c>
      <c r="E150" s="25" t="s">
        <v>151</v>
      </c>
      <c r="F150" s="41">
        <v>5.1661999999999999</v>
      </c>
      <c r="G150" s="74" t="s">
        <v>378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23</v>
      </c>
      <c r="B151" s="75">
        <v>45817</v>
      </c>
      <c r="C151" s="73">
        <v>3</v>
      </c>
      <c r="D151" s="40" t="s">
        <v>206</v>
      </c>
      <c r="E151" s="25" t="s">
        <v>151</v>
      </c>
      <c r="F151" s="41">
        <v>5.1173999999999999</v>
      </c>
      <c r="G151" s="74" t="s">
        <v>378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24</v>
      </c>
      <c r="B152" s="75">
        <v>45824</v>
      </c>
      <c r="C152" s="73">
        <v>3</v>
      </c>
      <c r="D152" s="40" t="s">
        <v>206</v>
      </c>
      <c r="E152" s="25" t="s">
        <v>151</v>
      </c>
      <c r="F152" s="41">
        <v>5.1561000000000003</v>
      </c>
      <c r="G152" s="74" t="s">
        <v>378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25</v>
      </c>
      <c r="B153" s="75">
        <v>45831</v>
      </c>
      <c r="C153" s="73">
        <v>3</v>
      </c>
      <c r="D153" s="40" t="s">
        <v>206</v>
      </c>
      <c r="E153" s="25" t="s">
        <v>151</v>
      </c>
      <c r="F153" s="41">
        <v>5.1231999999999998</v>
      </c>
      <c r="G153" s="74" t="s">
        <v>378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1</v>
      </c>
      <c r="B154" s="75">
        <v>45663</v>
      </c>
      <c r="C154" s="73">
        <v>1</v>
      </c>
      <c r="D154" s="40" t="s">
        <v>204</v>
      </c>
      <c r="E154" s="25" t="s">
        <v>153</v>
      </c>
      <c r="F154" s="41">
        <v>5.4584999999999999</v>
      </c>
      <c r="G154" s="74" t="s">
        <v>378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45670</v>
      </c>
      <c r="C155" s="73">
        <v>1</v>
      </c>
      <c r="D155" s="40" t="s">
        <v>204</v>
      </c>
      <c r="E155" s="25" t="s">
        <v>153</v>
      </c>
      <c r="F155" s="41">
        <v>5.4805000000000001</v>
      </c>
      <c r="G155" s="74" t="s">
        <v>378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6" x14ac:dyDescent="0.25">
      <c r="A156" s="73">
        <v>3</v>
      </c>
      <c r="B156" s="75">
        <v>45677</v>
      </c>
      <c r="C156" s="73">
        <v>1</v>
      </c>
      <c r="D156" s="40" t="s">
        <v>204</v>
      </c>
      <c r="E156" s="25" t="s">
        <v>153</v>
      </c>
      <c r="F156" s="41">
        <v>5.4664999999999999</v>
      </c>
      <c r="G156" s="74" t="s">
        <v>378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6" x14ac:dyDescent="0.25">
      <c r="A157" s="73">
        <v>4</v>
      </c>
      <c r="B157" s="75">
        <v>45684</v>
      </c>
      <c r="C157" s="73">
        <v>1</v>
      </c>
      <c r="D157" s="40" t="s">
        <v>204</v>
      </c>
      <c r="E157" s="25" t="s">
        <v>153</v>
      </c>
      <c r="F157" s="41">
        <v>5.5004999999999997</v>
      </c>
      <c r="G157" s="74" t="s">
        <v>378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6" x14ac:dyDescent="0.25">
      <c r="A158" s="73">
        <v>5</v>
      </c>
      <c r="B158" s="75">
        <v>45691</v>
      </c>
      <c r="C158" s="73">
        <v>1</v>
      </c>
      <c r="D158" s="40" t="s">
        <v>204</v>
      </c>
      <c r="E158" s="25" t="s">
        <v>153</v>
      </c>
      <c r="F158" s="41">
        <v>5.4775999999999998</v>
      </c>
      <c r="G158" s="74" t="s">
        <v>378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6" x14ac:dyDescent="0.25">
      <c r="A159" s="73">
        <v>6</v>
      </c>
      <c r="B159" s="75">
        <v>45698</v>
      </c>
      <c r="C159" s="73">
        <v>1</v>
      </c>
      <c r="D159" s="40" t="s">
        <v>204</v>
      </c>
      <c r="E159" s="25" t="s">
        <v>153</v>
      </c>
      <c r="F159" s="41">
        <v>5.4821</v>
      </c>
      <c r="G159" s="74" t="s">
        <v>378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6" x14ac:dyDescent="0.25">
      <c r="A160" s="73">
        <v>7</v>
      </c>
      <c r="B160" s="75">
        <v>45705</v>
      </c>
      <c r="C160" s="73">
        <v>1</v>
      </c>
      <c r="D160" s="40" t="s">
        <v>204</v>
      </c>
      <c r="E160" s="25" t="s">
        <v>153</v>
      </c>
      <c r="F160" s="41">
        <v>5.4176000000000002</v>
      </c>
      <c r="G160" s="74" t="s">
        <v>378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3">
        <v>8</v>
      </c>
      <c r="B161" s="75">
        <v>45712</v>
      </c>
      <c r="C161" s="73">
        <v>1</v>
      </c>
      <c r="D161" s="40" t="s">
        <v>204</v>
      </c>
      <c r="E161" s="25" t="s">
        <v>153</v>
      </c>
      <c r="F161" s="41">
        <v>5.4518000000000004</v>
      </c>
      <c r="G161" s="74" t="s">
        <v>378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3">
        <v>9</v>
      </c>
      <c r="B162" s="75">
        <v>45719</v>
      </c>
      <c r="C162" s="73">
        <v>1</v>
      </c>
      <c r="D162" s="40" t="s">
        <v>204</v>
      </c>
      <c r="E162" s="25" t="s">
        <v>153</v>
      </c>
      <c r="F162" s="41">
        <v>5.5987999999999998</v>
      </c>
      <c r="G162" s="74" t="s">
        <v>378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3">
        <v>10</v>
      </c>
      <c r="B163" s="75">
        <v>45726</v>
      </c>
      <c r="C163" s="73">
        <v>1</v>
      </c>
      <c r="D163" s="40" t="s">
        <v>204</v>
      </c>
      <c r="E163" s="25" t="s">
        <v>153</v>
      </c>
      <c r="F163" s="41">
        <v>5.4599000000000002</v>
      </c>
      <c r="G163" s="74" t="s">
        <v>378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3">
        <v>11</v>
      </c>
      <c r="B164" s="75">
        <v>45733</v>
      </c>
      <c r="C164" s="73">
        <v>1</v>
      </c>
      <c r="D164" s="40" t="s">
        <v>204</v>
      </c>
      <c r="E164" s="25" t="s">
        <v>153</v>
      </c>
      <c r="F164" s="41">
        <v>5.4370000000000003</v>
      </c>
      <c r="G164" s="74" t="s">
        <v>378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3">
        <v>12</v>
      </c>
      <c r="B165" s="75">
        <v>45740</v>
      </c>
      <c r="C165" s="73">
        <v>1</v>
      </c>
      <c r="D165" s="40" t="s">
        <v>204</v>
      </c>
      <c r="E165" s="25" t="s">
        <v>153</v>
      </c>
      <c r="F165" s="41">
        <v>5.5202</v>
      </c>
      <c r="G165" s="74" t="s">
        <v>378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3">
        <v>13</v>
      </c>
      <c r="B166" s="75">
        <v>45747</v>
      </c>
      <c r="C166" s="73">
        <v>1</v>
      </c>
      <c r="D166" s="40" t="s">
        <v>204</v>
      </c>
      <c r="E166" s="25" t="s">
        <v>153</v>
      </c>
      <c r="F166" s="41">
        <v>5.5841000000000003</v>
      </c>
      <c r="G166" s="74" t="s">
        <v>378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3">
        <v>14</v>
      </c>
      <c r="B167" s="75">
        <v>45754</v>
      </c>
      <c r="C167" s="73">
        <v>1</v>
      </c>
      <c r="D167" s="40" t="s">
        <v>204</v>
      </c>
      <c r="E167" s="25" t="s">
        <v>153</v>
      </c>
      <c r="F167" s="41">
        <v>5.4131</v>
      </c>
      <c r="G167" s="74" t="s">
        <v>378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3">
        <v>15</v>
      </c>
      <c r="B168" s="75">
        <v>45761</v>
      </c>
      <c r="C168" s="73">
        <v>1</v>
      </c>
      <c r="D168" s="40" t="s">
        <v>204</v>
      </c>
      <c r="E168" s="25" t="s">
        <v>153</v>
      </c>
      <c r="F168" s="41">
        <v>5.4874999999999998</v>
      </c>
      <c r="G168" s="74" t="s">
        <v>378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3">
        <v>16</v>
      </c>
      <c r="B169" s="75">
        <v>45768</v>
      </c>
      <c r="C169" s="73">
        <v>1</v>
      </c>
      <c r="D169" s="40" t="s">
        <v>204</v>
      </c>
      <c r="E169" s="25" t="s">
        <v>153</v>
      </c>
      <c r="F169" s="41">
        <v>5.4622000000000002</v>
      </c>
      <c r="G169" s="74" t="s">
        <v>378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3">
        <v>17</v>
      </c>
      <c r="B170" s="75">
        <v>45775</v>
      </c>
      <c r="C170" s="73">
        <v>1</v>
      </c>
      <c r="D170" s="40" t="s">
        <v>204</v>
      </c>
      <c r="E170" s="25" t="s">
        <v>153</v>
      </c>
      <c r="F170" s="41">
        <v>5.3948</v>
      </c>
      <c r="G170" s="74" t="s">
        <v>378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3">
        <v>18</v>
      </c>
      <c r="B171" s="75">
        <v>45782</v>
      </c>
      <c r="C171" s="73">
        <v>1</v>
      </c>
      <c r="D171" s="40" t="s">
        <v>204</v>
      </c>
      <c r="E171" s="25" t="s">
        <v>153</v>
      </c>
      <c r="F171" s="41">
        <v>5.5438999999999998</v>
      </c>
      <c r="G171" s="74" t="s">
        <v>378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3">
        <v>19</v>
      </c>
      <c r="B172" s="75">
        <v>45789</v>
      </c>
      <c r="C172" s="73">
        <v>1</v>
      </c>
      <c r="D172" s="40" t="s">
        <v>204</v>
      </c>
      <c r="E172" s="25" t="s">
        <v>153</v>
      </c>
      <c r="F172" s="41">
        <v>5.4985999999999997</v>
      </c>
      <c r="G172" s="74" t="s">
        <v>378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3">
        <v>20</v>
      </c>
      <c r="B173" s="75">
        <v>45796</v>
      </c>
      <c r="C173" s="73">
        <v>1</v>
      </c>
      <c r="D173" s="40" t="s">
        <v>204</v>
      </c>
      <c r="E173" s="25" t="s">
        <v>153</v>
      </c>
      <c r="F173" s="41">
        <v>5.5042999999999997</v>
      </c>
      <c r="G173" s="74" t="s">
        <v>378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21</v>
      </c>
      <c r="B174" s="75">
        <v>45803</v>
      </c>
      <c r="C174" s="73">
        <v>1</v>
      </c>
      <c r="D174" s="40" t="s">
        <v>204</v>
      </c>
      <c r="E174" s="25" t="s">
        <v>153</v>
      </c>
      <c r="F174" s="41">
        <v>5.4550000000000001</v>
      </c>
      <c r="G174" s="74" t="s">
        <v>378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22</v>
      </c>
      <c r="B175" s="75">
        <v>45810</v>
      </c>
      <c r="C175" s="73">
        <v>1</v>
      </c>
      <c r="D175" s="40" t="s">
        <v>204</v>
      </c>
      <c r="E175" s="25" t="s">
        <v>153</v>
      </c>
      <c r="F175" s="41">
        <v>5.5271999999999997</v>
      </c>
      <c r="G175" s="74" t="s">
        <v>378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23</v>
      </c>
      <c r="B176" s="75">
        <v>45817</v>
      </c>
      <c r="C176" s="73">
        <v>1</v>
      </c>
      <c r="D176" s="40" t="s">
        <v>204</v>
      </c>
      <c r="E176" s="25" t="s">
        <v>153</v>
      </c>
      <c r="F176" s="41">
        <v>5.4678000000000004</v>
      </c>
      <c r="G176" s="74" t="s">
        <v>378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24</v>
      </c>
      <c r="B177" s="75">
        <v>45824</v>
      </c>
      <c r="C177" s="73">
        <v>1</v>
      </c>
      <c r="D177" s="40" t="s">
        <v>204</v>
      </c>
      <c r="E177" s="25" t="s">
        <v>153</v>
      </c>
      <c r="F177" s="41">
        <v>5.4915000000000003</v>
      </c>
      <c r="G177" s="74" t="s">
        <v>378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25</v>
      </c>
      <c r="B178" s="75">
        <v>45831</v>
      </c>
      <c r="C178" s="73">
        <v>1</v>
      </c>
      <c r="D178" s="40" t="s">
        <v>204</v>
      </c>
      <c r="E178" s="25" t="s">
        <v>153</v>
      </c>
      <c r="F178" s="41">
        <v>5.4337999999999997</v>
      </c>
      <c r="G178" s="74" t="s">
        <v>378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1</v>
      </c>
      <c r="B179" s="75">
        <v>45663</v>
      </c>
      <c r="C179" s="73">
        <v>2</v>
      </c>
      <c r="D179" s="40" t="s">
        <v>205</v>
      </c>
      <c r="E179" s="25" t="s">
        <v>153</v>
      </c>
      <c r="F179" s="41">
        <v>12.174899999999999</v>
      </c>
      <c r="G179" s="74" t="s">
        <v>378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2</v>
      </c>
      <c r="B180" s="75">
        <v>45670</v>
      </c>
      <c r="C180" s="73">
        <v>2</v>
      </c>
      <c r="D180" s="40" t="s">
        <v>205</v>
      </c>
      <c r="E180" s="25" t="s">
        <v>153</v>
      </c>
      <c r="F180" s="41">
        <v>12.386799999999999</v>
      </c>
      <c r="G180" s="74" t="s">
        <v>378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45677</v>
      </c>
      <c r="C181" s="73">
        <v>2</v>
      </c>
      <c r="D181" s="40" t="s">
        <v>205</v>
      </c>
      <c r="E181" s="25" t="s">
        <v>153</v>
      </c>
      <c r="F181" s="41">
        <v>12.233700000000001</v>
      </c>
      <c r="G181" s="74" t="s">
        <v>378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4</v>
      </c>
      <c r="B182" s="75">
        <v>45684</v>
      </c>
      <c r="C182" s="73">
        <v>2</v>
      </c>
      <c r="D182" s="40" t="s">
        <v>205</v>
      </c>
      <c r="E182" s="25" t="s">
        <v>153</v>
      </c>
      <c r="F182" s="41">
        <v>12.3001</v>
      </c>
      <c r="G182" s="74" t="s">
        <v>378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5</v>
      </c>
      <c r="B183" s="75">
        <v>45691</v>
      </c>
      <c r="C183" s="73">
        <v>2</v>
      </c>
      <c r="D183" s="40" t="s">
        <v>205</v>
      </c>
      <c r="E183" s="25" t="s">
        <v>153</v>
      </c>
      <c r="F183" s="41">
        <v>12.273099999999999</v>
      </c>
      <c r="G183" s="74" t="s">
        <v>378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6</v>
      </c>
      <c r="B184" s="75">
        <v>45698</v>
      </c>
      <c r="C184" s="73">
        <v>2</v>
      </c>
      <c r="D184" s="40" t="s">
        <v>205</v>
      </c>
      <c r="E184" s="25" t="s">
        <v>153</v>
      </c>
      <c r="F184" s="41">
        <v>12.2392</v>
      </c>
      <c r="G184" s="74" t="s">
        <v>378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7</v>
      </c>
      <c r="B185" s="75">
        <v>45705</v>
      </c>
      <c r="C185" s="73">
        <v>2</v>
      </c>
      <c r="D185" s="40" t="s">
        <v>205</v>
      </c>
      <c r="E185" s="25" t="s">
        <v>153</v>
      </c>
      <c r="F185" s="41">
        <v>12.233700000000001</v>
      </c>
      <c r="G185" s="74" t="s">
        <v>378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8</v>
      </c>
      <c r="B186" s="75">
        <v>45712</v>
      </c>
      <c r="C186" s="73">
        <v>2</v>
      </c>
      <c r="D186" s="40" t="s">
        <v>205</v>
      </c>
      <c r="E186" s="25" t="s">
        <v>153</v>
      </c>
      <c r="F186" s="41">
        <v>12.328200000000001</v>
      </c>
      <c r="G186" s="74" t="s">
        <v>378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9</v>
      </c>
      <c r="B187" s="75">
        <v>45719</v>
      </c>
      <c r="C187" s="73">
        <v>2</v>
      </c>
      <c r="D187" s="40" t="s">
        <v>205</v>
      </c>
      <c r="E187" s="25" t="s">
        <v>153</v>
      </c>
      <c r="F187" s="41">
        <v>12.2508</v>
      </c>
      <c r="G187" s="74" t="s">
        <v>378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10</v>
      </c>
      <c r="B188" s="75">
        <v>45726</v>
      </c>
      <c r="C188" s="73">
        <v>2</v>
      </c>
      <c r="D188" s="40" t="s">
        <v>205</v>
      </c>
      <c r="E188" s="25" t="s">
        <v>153</v>
      </c>
      <c r="F188" s="41">
        <v>12.263299999999999</v>
      </c>
      <c r="G188" s="74" t="s">
        <v>378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11</v>
      </c>
      <c r="B189" s="75">
        <v>45733</v>
      </c>
      <c r="C189" s="73">
        <v>2</v>
      </c>
      <c r="D189" s="40" t="s">
        <v>205</v>
      </c>
      <c r="E189" s="25" t="s">
        <v>153</v>
      </c>
      <c r="F189" s="41">
        <v>12.277699999999999</v>
      </c>
      <c r="G189" s="74" t="s">
        <v>378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12</v>
      </c>
      <c r="B190" s="75">
        <v>45740</v>
      </c>
      <c r="C190" s="73">
        <v>2</v>
      </c>
      <c r="D190" s="40" t="s">
        <v>205</v>
      </c>
      <c r="E190" s="25" t="s">
        <v>153</v>
      </c>
      <c r="F190" s="41">
        <v>12.3736</v>
      </c>
      <c r="G190" s="74" t="s">
        <v>378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25">
      <c r="A191" s="73">
        <v>13</v>
      </c>
      <c r="B191" s="75">
        <v>45747</v>
      </c>
      <c r="C191" s="73">
        <v>2</v>
      </c>
      <c r="D191" s="40" t="s">
        <v>205</v>
      </c>
      <c r="E191" s="25" t="s">
        <v>153</v>
      </c>
      <c r="F191" s="41">
        <v>12.3324</v>
      </c>
      <c r="G191" s="74" t="s">
        <v>378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25">
      <c r="A192" s="73">
        <v>14</v>
      </c>
      <c r="B192" s="75">
        <v>45754</v>
      </c>
      <c r="C192" s="73">
        <v>2</v>
      </c>
      <c r="D192" s="40" t="s">
        <v>205</v>
      </c>
      <c r="E192" s="25" t="s">
        <v>153</v>
      </c>
      <c r="F192" s="41">
        <v>12.307600000000001</v>
      </c>
      <c r="G192" s="74" t="s">
        <v>378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25">
      <c r="A193" s="73">
        <v>15</v>
      </c>
      <c r="B193" s="75">
        <v>45761</v>
      </c>
      <c r="C193" s="73">
        <v>2</v>
      </c>
      <c r="D193" s="40" t="s">
        <v>205</v>
      </c>
      <c r="E193" s="25" t="s">
        <v>153</v>
      </c>
      <c r="F193" s="41">
        <v>12.229100000000001</v>
      </c>
      <c r="G193" s="74" t="s">
        <v>378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25">
      <c r="A194" s="73">
        <v>16</v>
      </c>
      <c r="B194" s="75">
        <v>45768</v>
      </c>
      <c r="C194" s="73">
        <v>2</v>
      </c>
      <c r="D194" s="40" t="s">
        <v>205</v>
      </c>
      <c r="E194" s="25" t="s">
        <v>153</v>
      </c>
      <c r="F194" s="41">
        <v>12.161099999999999</v>
      </c>
      <c r="G194" s="74" t="s">
        <v>378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25">
      <c r="A195" s="73">
        <v>17</v>
      </c>
      <c r="B195" s="75">
        <v>45775</v>
      </c>
      <c r="C195" s="73">
        <v>2</v>
      </c>
      <c r="D195" s="40" t="s">
        <v>205</v>
      </c>
      <c r="E195" s="25" t="s">
        <v>153</v>
      </c>
      <c r="F195" s="41">
        <v>12.354699999999999</v>
      </c>
      <c r="G195" s="74" t="s">
        <v>378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25">
      <c r="A196" s="73">
        <v>18</v>
      </c>
      <c r="B196" s="75">
        <v>45782</v>
      </c>
      <c r="C196" s="73">
        <v>2</v>
      </c>
      <c r="D196" s="40" t="s">
        <v>205</v>
      </c>
      <c r="E196" s="25" t="s">
        <v>153</v>
      </c>
      <c r="F196" s="41">
        <v>12.3561</v>
      </c>
      <c r="G196" s="74" t="s">
        <v>378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25">
      <c r="A197" s="73">
        <v>19</v>
      </c>
      <c r="B197" s="75">
        <v>45789</v>
      </c>
      <c r="C197" s="73">
        <v>2</v>
      </c>
      <c r="D197" s="40" t="s">
        <v>205</v>
      </c>
      <c r="E197" s="25" t="s">
        <v>153</v>
      </c>
      <c r="F197" s="41">
        <v>12.264200000000001</v>
      </c>
      <c r="G197" s="74" t="s">
        <v>378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25">
      <c r="A198" s="73">
        <v>20</v>
      </c>
      <c r="B198" s="75">
        <v>45796</v>
      </c>
      <c r="C198" s="73">
        <v>2</v>
      </c>
      <c r="D198" s="40" t="s">
        <v>205</v>
      </c>
      <c r="E198" s="25" t="s">
        <v>153</v>
      </c>
      <c r="F198" s="41">
        <v>12.3209</v>
      </c>
      <c r="G198" s="74" t="s">
        <v>378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25">
      <c r="A199" s="73">
        <v>21</v>
      </c>
      <c r="B199" s="75">
        <v>45803</v>
      </c>
      <c r="C199" s="73">
        <v>2</v>
      </c>
      <c r="D199" s="40" t="s">
        <v>205</v>
      </c>
      <c r="E199" s="25" t="s">
        <v>153</v>
      </c>
      <c r="F199" s="41">
        <v>12.3408</v>
      </c>
      <c r="G199" s="74" t="s">
        <v>378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25">
      <c r="A200" s="73">
        <v>22</v>
      </c>
      <c r="B200" s="75">
        <v>45810</v>
      </c>
      <c r="C200" s="73">
        <v>2</v>
      </c>
      <c r="D200" s="40" t="s">
        <v>205</v>
      </c>
      <c r="E200" s="25" t="s">
        <v>153</v>
      </c>
      <c r="F200" s="41">
        <v>12.344900000000001</v>
      </c>
      <c r="G200" s="74" t="s">
        <v>378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23</v>
      </c>
      <c r="B201" s="75">
        <v>45817</v>
      </c>
      <c r="C201" s="73">
        <v>2</v>
      </c>
      <c r="D201" s="40" t="s">
        <v>205</v>
      </c>
      <c r="E201" s="25" t="s">
        <v>153</v>
      </c>
      <c r="F201" s="41">
        <v>12.352399999999999</v>
      </c>
      <c r="G201" s="74" t="s">
        <v>378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24</v>
      </c>
      <c r="B202" s="75">
        <v>45824</v>
      </c>
      <c r="C202" s="73">
        <v>2</v>
      </c>
      <c r="D202" s="40" t="s">
        <v>205</v>
      </c>
      <c r="E202" s="25" t="s">
        <v>153</v>
      </c>
      <c r="F202" s="41">
        <v>12.238</v>
      </c>
      <c r="G202" s="74" t="s">
        <v>378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25</v>
      </c>
      <c r="B203" s="75">
        <v>45831</v>
      </c>
      <c r="C203" s="73">
        <v>2</v>
      </c>
      <c r="D203" s="40" t="s">
        <v>205</v>
      </c>
      <c r="E203" s="25" t="s">
        <v>153</v>
      </c>
      <c r="F203" s="41">
        <v>12.4017</v>
      </c>
      <c r="G203" s="74" t="s">
        <v>378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1</v>
      </c>
      <c r="B204" s="75">
        <v>45663</v>
      </c>
      <c r="C204" s="73">
        <v>3</v>
      </c>
      <c r="D204" s="40" t="s">
        <v>206</v>
      </c>
      <c r="E204" s="25" t="s">
        <v>153</v>
      </c>
      <c r="F204" s="41">
        <v>15.464</v>
      </c>
      <c r="G204" s="74" t="s">
        <v>378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522611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2</v>
      </c>
      <c r="B205" s="75">
        <v>45670</v>
      </c>
      <c r="C205" s="73">
        <v>3</v>
      </c>
      <c r="D205" s="40" t="s">
        <v>206</v>
      </c>
      <c r="E205" s="25" t="s">
        <v>153</v>
      </c>
      <c r="F205" s="41">
        <v>15.6357</v>
      </c>
      <c r="G205" s="74" t="s">
        <v>378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522611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45677</v>
      </c>
      <c r="C206" s="73">
        <v>3</v>
      </c>
      <c r="D206" s="40" t="s">
        <v>206</v>
      </c>
      <c r="E206" s="25" t="s">
        <v>153</v>
      </c>
      <c r="F206" s="41">
        <v>15.605700000000001</v>
      </c>
      <c r="G206" s="74" t="s">
        <v>378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522611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75">
        <v>45684</v>
      </c>
      <c r="C207" s="73">
        <v>3</v>
      </c>
      <c r="D207" s="40" t="s">
        <v>206</v>
      </c>
      <c r="E207" s="25" t="s">
        <v>153</v>
      </c>
      <c r="F207" s="41">
        <v>15.6366</v>
      </c>
      <c r="G207" s="74" t="s">
        <v>378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522611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5</v>
      </c>
      <c r="B208" s="75">
        <v>45691</v>
      </c>
      <c r="C208" s="73">
        <v>3</v>
      </c>
      <c r="D208" s="40" t="s">
        <v>206</v>
      </c>
      <c r="E208" s="25" t="s">
        <v>153</v>
      </c>
      <c r="F208" s="41">
        <v>15.718500000000001</v>
      </c>
      <c r="G208" s="74" t="s">
        <v>378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522611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6</v>
      </c>
      <c r="B209" s="75">
        <v>45698</v>
      </c>
      <c r="C209" s="73">
        <v>3</v>
      </c>
      <c r="D209" s="40" t="s">
        <v>206</v>
      </c>
      <c r="E209" s="25" t="s">
        <v>153</v>
      </c>
      <c r="F209" s="41">
        <v>15.686299999999999</v>
      </c>
      <c r="G209" s="74" t="s">
        <v>378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522611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7</v>
      </c>
      <c r="B210" s="75">
        <v>45705</v>
      </c>
      <c r="C210" s="73">
        <v>3</v>
      </c>
      <c r="D210" s="40" t="s">
        <v>206</v>
      </c>
      <c r="E210" s="25" t="s">
        <v>153</v>
      </c>
      <c r="F210" s="41">
        <v>15.472300000000001</v>
      </c>
      <c r="G210" s="74" t="s">
        <v>378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522611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8</v>
      </c>
      <c r="B211" s="75">
        <v>45712</v>
      </c>
      <c r="C211" s="73">
        <v>3</v>
      </c>
      <c r="D211" s="40" t="s">
        <v>206</v>
      </c>
      <c r="E211" s="25" t="s">
        <v>153</v>
      </c>
      <c r="F211" s="41">
        <v>15.428100000000001</v>
      </c>
      <c r="G211" s="74" t="s">
        <v>378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522611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9</v>
      </c>
      <c r="B212" s="75">
        <v>45719</v>
      </c>
      <c r="C212" s="73">
        <v>3</v>
      </c>
      <c r="D212" s="40" t="s">
        <v>206</v>
      </c>
      <c r="E212" s="25" t="s">
        <v>153</v>
      </c>
      <c r="F212" s="41">
        <v>15.632</v>
      </c>
      <c r="G212" s="74" t="s">
        <v>378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522611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10</v>
      </c>
      <c r="B213" s="75">
        <v>45726</v>
      </c>
      <c r="C213" s="73">
        <v>3</v>
      </c>
      <c r="D213" s="40" t="s">
        <v>206</v>
      </c>
      <c r="E213" s="25" t="s">
        <v>153</v>
      </c>
      <c r="F213" s="41">
        <v>15.482900000000001</v>
      </c>
      <c r="G213" s="74" t="s">
        <v>378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522611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11</v>
      </c>
      <c r="B214" s="75">
        <v>45733</v>
      </c>
      <c r="C214" s="73">
        <v>3</v>
      </c>
      <c r="D214" s="40" t="s">
        <v>206</v>
      </c>
      <c r="E214" s="25" t="s">
        <v>153</v>
      </c>
      <c r="F214" s="41">
        <v>15.564500000000001</v>
      </c>
      <c r="G214" s="74" t="s">
        <v>378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522611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12</v>
      </c>
      <c r="B215" s="75">
        <v>45740</v>
      </c>
      <c r="C215" s="73">
        <v>3</v>
      </c>
      <c r="D215" s="40" t="s">
        <v>206</v>
      </c>
      <c r="E215" s="25" t="s">
        <v>153</v>
      </c>
      <c r="F215" s="41">
        <v>15.633900000000001</v>
      </c>
      <c r="G215" s="74" t="s">
        <v>378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522611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13</v>
      </c>
      <c r="B216" s="75">
        <v>45747</v>
      </c>
      <c r="C216" s="73">
        <v>3</v>
      </c>
      <c r="D216" s="40" t="s">
        <v>206</v>
      </c>
      <c r="E216" s="25" t="s">
        <v>153</v>
      </c>
      <c r="F216" s="41">
        <v>15.431699999999999</v>
      </c>
      <c r="G216" s="74" t="s">
        <v>378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522611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14</v>
      </c>
      <c r="B217" s="75">
        <v>45754</v>
      </c>
      <c r="C217" s="73">
        <v>3</v>
      </c>
      <c r="D217" s="40" t="s">
        <v>206</v>
      </c>
      <c r="E217" s="25" t="s">
        <v>153</v>
      </c>
      <c r="F217" s="41">
        <v>15.393800000000001</v>
      </c>
      <c r="G217" s="74" t="s">
        <v>378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522611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15</v>
      </c>
      <c r="B218" s="75">
        <v>45761</v>
      </c>
      <c r="C218" s="73">
        <v>3</v>
      </c>
      <c r="D218" s="40" t="s">
        <v>206</v>
      </c>
      <c r="E218" s="25" t="s">
        <v>153</v>
      </c>
      <c r="F218" s="41">
        <v>15.586600000000001</v>
      </c>
      <c r="G218" s="74" t="s">
        <v>378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522611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16</v>
      </c>
      <c r="B219" s="75">
        <v>45768</v>
      </c>
      <c r="C219" s="73">
        <v>3</v>
      </c>
      <c r="D219" s="40" t="s">
        <v>206</v>
      </c>
      <c r="E219" s="25" t="s">
        <v>153</v>
      </c>
      <c r="F219" s="41">
        <v>15.569100000000001</v>
      </c>
      <c r="G219" s="74" t="s">
        <v>378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522611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17</v>
      </c>
      <c r="B220" s="75">
        <v>45775</v>
      </c>
      <c r="C220" s="73">
        <v>3</v>
      </c>
      <c r="D220" s="40" t="s">
        <v>206</v>
      </c>
      <c r="E220" s="25" t="s">
        <v>153</v>
      </c>
      <c r="F220" s="41">
        <v>15.545500000000001</v>
      </c>
      <c r="G220" s="74" t="s">
        <v>378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522611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18</v>
      </c>
      <c r="B221" s="75">
        <v>45782</v>
      </c>
      <c r="C221" s="73">
        <v>3</v>
      </c>
      <c r="D221" s="40" t="s">
        <v>206</v>
      </c>
      <c r="E221" s="25" t="s">
        <v>153</v>
      </c>
      <c r="F221" s="41">
        <v>15.5687</v>
      </c>
      <c r="G221" s="74" t="s">
        <v>378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522611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19</v>
      </c>
      <c r="B222" s="75">
        <v>45789</v>
      </c>
      <c r="C222" s="73">
        <v>3</v>
      </c>
      <c r="D222" s="40" t="s">
        <v>206</v>
      </c>
      <c r="E222" s="25" t="s">
        <v>153</v>
      </c>
      <c r="F222" s="41">
        <v>15.4955</v>
      </c>
      <c r="G222" s="74" t="s">
        <v>378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522611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20</v>
      </c>
      <c r="B223" s="75">
        <v>45796</v>
      </c>
      <c r="C223" s="73">
        <v>3</v>
      </c>
      <c r="D223" s="40" t="s">
        <v>206</v>
      </c>
      <c r="E223" s="25" t="s">
        <v>153</v>
      </c>
      <c r="F223" s="41">
        <v>15.442299999999999</v>
      </c>
      <c r="G223" s="74" t="s">
        <v>378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522611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21</v>
      </c>
      <c r="B224" s="75">
        <v>45803</v>
      </c>
      <c r="C224" s="73">
        <v>3</v>
      </c>
      <c r="D224" s="40" t="s">
        <v>206</v>
      </c>
      <c r="E224" s="25" t="s">
        <v>153</v>
      </c>
      <c r="F224" s="41">
        <v>15.552</v>
      </c>
      <c r="G224" s="74" t="s">
        <v>378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522611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22</v>
      </c>
      <c r="B225" s="75">
        <v>45810</v>
      </c>
      <c r="C225" s="73">
        <v>3</v>
      </c>
      <c r="D225" s="40" t="s">
        <v>206</v>
      </c>
      <c r="E225" s="25" t="s">
        <v>153</v>
      </c>
      <c r="F225" s="41">
        <v>15.4864</v>
      </c>
      <c r="G225" s="74" t="s">
        <v>378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522611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23</v>
      </c>
      <c r="B226" s="75">
        <v>45817</v>
      </c>
      <c r="C226" s="73">
        <v>3</v>
      </c>
      <c r="D226" s="40" t="s">
        <v>206</v>
      </c>
      <c r="E226" s="25" t="s">
        <v>153</v>
      </c>
      <c r="F226" s="41">
        <v>15.431699999999999</v>
      </c>
      <c r="G226" s="74" t="s">
        <v>378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522611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24</v>
      </c>
      <c r="B227" s="75">
        <v>45824</v>
      </c>
      <c r="C227" s="73">
        <v>3</v>
      </c>
      <c r="D227" s="40" t="s">
        <v>206</v>
      </c>
      <c r="E227" s="25" t="s">
        <v>153</v>
      </c>
      <c r="F227" s="41">
        <v>15.6067</v>
      </c>
      <c r="G227" s="74" t="s">
        <v>378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522611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25</v>
      </c>
      <c r="B228" s="75">
        <v>45831</v>
      </c>
      <c r="C228" s="73">
        <v>3</v>
      </c>
      <c r="D228" s="40" t="s">
        <v>206</v>
      </c>
      <c r="E228" s="25" t="s">
        <v>153</v>
      </c>
      <c r="F228" s="41">
        <v>15.560499999999999</v>
      </c>
      <c r="G228" s="74" t="s">
        <v>378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522611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1</v>
      </c>
      <c r="B229" s="75">
        <v>45663</v>
      </c>
      <c r="C229" s="73">
        <v>1</v>
      </c>
      <c r="D229" s="40" t="s">
        <v>204</v>
      </c>
      <c r="E229" s="25" t="s">
        <v>154</v>
      </c>
      <c r="F229" s="41">
        <v>16.760400000000001</v>
      </c>
      <c r="G229" s="74" t="s">
        <v>378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522611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3">
        <v>2</v>
      </c>
      <c r="B230" s="75">
        <v>45670</v>
      </c>
      <c r="C230" s="73">
        <v>1</v>
      </c>
      <c r="D230" s="40" t="s">
        <v>204</v>
      </c>
      <c r="E230" s="25" t="s">
        <v>154</v>
      </c>
      <c r="F230" s="41">
        <v>16.328099999999999</v>
      </c>
      <c r="G230" s="74" t="s">
        <v>378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522611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45677</v>
      </c>
      <c r="C231" s="73">
        <v>1</v>
      </c>
      <c r="D231" s="40" t="s">
        <v>204</v>
      </c>
      <c r="E231" s="25" t="s">
        <v>154</v>
      </c>
      <c r="F231" s="41">
        <v>16.430700000000002</v>
      </c>
      <c r="G231" s="74" t="s">
        <v>378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522611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75">
        <v>45684</v>
      </c>
      <c r="C232" s="73">
        <v>1</v>
      </c>
      <c r="D232" s="40" t="s">
        <v>204</v>
      </c>
      <c r="E232" s="25" t="s">
        <v>154</v>
      </c>
      <c r="F232" s="41">
        <v>16.325099999999999</v>
      </c>
      <c r="G232" s="74" t="s">
        <v>378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522611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3">
        <v>5</v>
      </c>
      <c r="B233" s="75">
        <v>45691</v>
      </c>
      <c r="C233" s="73">
        <v>1</v>
      </c>
      <c r="D233" s="40" t="s">
        <v>204</v>
      </c>
      <c r="E233" s="25" t="s">
        <v>154</v>
      </c>
      <c r="F233" s="41">
        <v>16.3599</v>
      </c>
      <c r="G233" s="74" t="s">
        <v>378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522611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3">
        <v>6</v>
      </c>
      <c r="B234" s="75">
        <v>45698</v>
      </c>
      <c r="C234" s="73">
        <v>1</v>
      </c>
      <c r="D234" s="40" t="s">
        <v>204</v>
      </c>
      <c r="E234" s="25" t="s">
        <v>154</v>
      </c>
      <c r="F234" s="41">
        <v>16.695</v>
      </c>
      <c r="G234" s="74" t="s">
        <v>378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522611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3">
        <v>7</v>
      </c>
      <c r="B235" s="75">
        <v>45705</v>
      </c>
      <c r="C235" s="73">
        <v>1</v>
      </c>
      <c r="D235" s="40" t="s">
        <v>204</v>
      </c>
      <c r="E235" s="25" t="s">
        <v>154</v>
      </c>
      <c r="F235" s="41">
        <v>16.391999999999999</v>
      </c>
      <c r="G235" s="74" t="s">
        <v>378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522611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3">
        <v>8</v>
      </c>
      <c r="B236" s="75">
        <v>45712</v>
      </c>
      <c r="C236" s="73">
        <v>1</v>
      </c>
      <c r="D236" s="40" t="s">
        <v>204</v>
      </c>
      <c r="E236" s="25" t="s">
        <v>154</v>
      </c>
      <c r="F236" s="41">
        <v>16.744800000000001</v>
      </c>
      <c r="G236" s="74" t="s">
        <v>378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522611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3">
        <v>9</v>
      </c>
      <c r="B237" s="75">
        <v>45719</v>
      </c>
      <c r="C237" s="73">
        <v>1</v>
      </c>
      <c r="D237" s="40" t="s">
        <v>204</v>
      </c>
      <c r="E237" s="25" t="s">
        <v>154</v>
      </c>
      <c r="F237" s="41">
        <v>16.739699999999999</v>
      </c>
      <c r="G237" s="74" t="s">
        <v>378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522611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3">
        <v>10</v>
      </c>
      <c r="B238" s="75">
        <v>45726</v>
      </c>
      <c r="C238" s="73">
        <v>1</v>
      </c>
      <c r="D238" s="40" t="s">
        <v>204</v>
      </c>
      <c r="E238" s="25" t="s">
        <v>154</v>
      </c>
      <c r="F238" s="41">
        <v>17.261700000000001</v>
      </c>
      <c r="G238" s="74" t="s">
        <v>378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522611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3">
        <v>11</v>
      </c>
      <c r="B239" s="75">
        <v>45733</v>
      </c>
      <c r="C239" s="73">
        <v>1</v>
      </c>
      <c r="D239" s="40" t="s">
        <v>204</v>
      </c>
      <c r="E239" s="25" t="s">
        <v>154</v>
      </c>
      <c r="F239" s="41">
        <v>16.203099999999999</v>
      </c>
      <c r="G239" s="74" t="s">
        <v>378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522611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3">
        <v>12</v>
      </c>
      <c r="B240" s="75">
        <v>45740</v>
      </c>
      <c r="C240" s="73">
        <v>1</v>
      </c>
      <c r="D240" s="40" t="s">
        <v>204</v>
      </c>
      <c r="E240" s="25" t="s">
        <v>154</v>
      </c>
      <c r="F240" s="41">
        <v>16.909500000000001</v>
      </c>
      <c r="G240" s="74" t="s">
        <v>378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522611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3">
        <v>13</v>
      </c>
      <c r="B241" s="75">
        <v>45747</v>
      </c>
      <c r="C241" s="73">
        <v>1</v>
      </c>
      <c r="D241" s="40" t="s">
        <v>204</v>
      </c>
      <c r="E241" s="25" t="s">
        <v>154</v>
      </c>
      <c r="F241" s="41">
        <v>16.6068</v>
      </c>
      <c r="G241" s="74" t="s">
        <v>378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522611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3">
        <v>14</v>
      </c>
      <c r="B242" s="75">
        <v>45754</v>
      </c>
      <c r="C242" s="73">
        <v>1</v>
      </c>
      <c r="D242" s="40" t="s">
        <v>204</v>
      </c>
      <c r="E242" s="25" t="s">
        <v>154</v>
      </c>
      <c r="F242" s="41">
        <v>16.630099999999999</v>
      </c>
      <c r="G242" s="74" t="s">
        <v>378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522611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3">
        <v>15</v>
      </c>
      <c r="B243" s="75">
        <v>45761</v>
      </c>
      <c r="C243" s="73">
        <v>1</v>
      </c>
      <c r="D243" s="40" t="s">
        <v>204</v>
      </c>
      <c r="E243" s="25" t="s">
        <v>154</v>
      </c>
      <c r="F243" s="41">
        <v>16.185500000000001</v>
      </c>
      <c r="G243" s="74" t="s">
        <v>378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522611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3">
        <v>16</v>
      </c>
      <c r="B244" s="75">
        <v>45768</v>
      </c>
      <c r="C244" s="73">
        <v>1</v>
      </c>
      <c r="D244" s="40" t="s">
        <v>204</v>
      </c>
      <c r="E244" s="25" t="s">
        <v>154</v>
      </c>
      <c r="F244" s="41">
        <v>16.492000000000001</v>
      </c>
      <c r="G244" s="74" t="s">
        <v>378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522611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3">
        <v>17</v>
      </c>
      <c r="B245" s="75">
        <v>45775</v>
      </c>
      <c r="C245" s="73">
        <v>1</v>
      </c>
      <c r="D245" s="40" t="s">
        <v>204</v>
      </c>
      <c r="E245" s="25" t="s">
        <v>154</v>
      </c>
      <c r="F245" s="41">
        <v>16.864599999999999</v>
      </c>
      <c r="G245" s="74" t="s">
        <v>378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522611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3">
        <v>18</v>
      </c>
      <c r="B246" s="75">
        <v>45782</v>
      </c>
      <c r="C246" s="73">
        <v>1</v>
      </c>
      <c r="D246" s="40" t="s">
        <v>204</v>
      </c>
      <c r="E246" s="25" t="s">
        <v>154</v>
      </c>
      <c r="F246" s="41">
        <v>16.608899999999998</v>
      </c>
      <c r="G246" s="74" t="s">
        <v>378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522611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3">
        <v>19</v>
      </c>
      <c r="B247" s="75">
        <v>45789</v>
      </c>
      <c r="C247" s="73">
        <v>1</v>
      </c>
      <c r="D247" s="40" t="s">
        <v>204</v>
      </c>
      <c r="E247" s="25" t="s">
        <v>154</v>
      </c>
      <c r="F247" s="41">
        <v>16.659600000000001</v>
      </c>
      <c r="G247" s="74" t="s">
        <v>378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522611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3">
        <v>20</v>
      </c>
      <c r="B248" s="75">
        <v>45796</v>
      </c>
      <c r="C248" s="73">
        <v>1</v>
      </c>
      <c r="D248" s="40" t="s">
        <v>204</v>
      </c>
      <c r="E248" s="25" t="s">
        <v>154</v>
      </c>
      <c r="F248" s="41">
        <v>16.5444</v>
      </c>
      <c r="G248" s="74" t="s">
        <v>378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522611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3">
        <v>21</v>
      </c>
      <c r="B249" s="75">
        <v>45803</v>
      </c>
      <c r="C249" s="73">
        <v>1</v>
      </c>
      <c r="D249" s="40" t="s">
        <v>204</v>
      </c>
      <c r="E249" s="25" t="s">
        <v>154</v>
      </c>
      <c r="F249" s="41">
        <v>16.992000000000001</v>
      </c>
      <c r="G249" s="74" t="s">
        <v>378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522611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3">
        <v>22</v>
      </c>
      <c r="B250" s="75">
        <v>45810</v>
      </c>
      <c r="C250" s="73">
        <v>1</v>
      </c>
      <c r="D250" s="40" t="s">
        <v>204</v>
      </c>
      <c r="E250" s="25" t="s">
        <v>154</v>
      </c>
      <c r="F250" s="41">
        <v>16.627800000000001</v>
      </c>
      <c r="G250" s="74" t="s">
        <v>378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522611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3">
        <v>23</v>
      </c>
      <c r="B251" s="75">
        <v>45817</v>
      </c>
      <c r="C251" s="73">
        <v>1</v>
      </c>
      <c r="D251" s="40" t="s">
        <v>204</v>
      </c>
      <c r="E251" s="25" t="s">
        <v>154</v>
      </c>
      <c r="F251" s="41">
        <v>15.952999999999999</v>
      </c>
      <c r="G251" s="74" t="s">
        <v>378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522611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3">
        <v>24</v>
      </c>
      <c r="B252" s="75">
        <v>45824</v>
      </c>
      <c r="C252" s="73">
        <v>1</v>
      </c>
      <c r="D252" s="40" t="s">
        <v>204</v>
      </c>
      <c r="E252" s="25" t="s">
        <v>154</v>
      </c>
      <c r="F252" s="41">
        <v>16.420200000000001</v>
      </c>
      <c r="G252" s="74" t="s">
        <v>378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522611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0</v>
      </c>
    </row>
    <row r="253" spans="1:55" x14ac:dyDescent="0.25">
      <c r="A253" s="73">
        <v>25</v>
      </c>
      <c r="B253" s="75">
        <v>45831</v>
      </c>
      <c r="C253" s="73">
        <v>1</v>
      </c>
      <c r="D253" s="40" t="s">
        <v>204</v>
      </c>
      <c r="E253" s="25" t="s">
        <v>154</v>
      </c>
      <c r="F253" s="41">
        <v>16.024799999999999</v>
      </c>
      <c r="G253" s="74" t="s">
        <v>378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522611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1</v>
      </c>
      <c r="B254" s="75">
        <v>45663</v>
      </c>
      <c r="C254" s="73">
        <v>2</v>
      </c>
      <c r="D254" s="40" t="s">
        <v>205</v>
      </c>
      <c r="E254" s="25" t="s">
        <v>154</v>
      </c>
      <c r="F254" s="41">
        <v>34.364199999999997</v>
      </c>
      <c r="G254" s="74" t="s">
        <v>378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522611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2</v>
      </c>
      <c r="B255" s="75">
        <v>45670</v>
      </c>
      <c r="C255" s="73">
        <v>2</v>
      </c>
      <c r="D255" s="40" t="s">
        <v>205</v>
      </c>
      <c r="E255" s="25" t="s">
        <v>154</v>
      </c>
      <c r="F255" s="41">
        <v>35.594799999999999</v>
      </c>
      <c r="G255" s="74" t="s">
        <v>378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522611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3</v>
      </c>
      <c r="B256" s="75">
        <v>45677</v>
      </c>
      <c r="C256" s="73">
        <v>2</v>
      </c>
      <c r="D256" s="40" t="s">
        <v>205</v>
      </c>
      <c r="E256" s="25" t="s">
        <v>154</v>
      </c>
      <c r="F256" s="41">
        <v>36.4375</v>
      </c>
      <c r="G256" s="74" t="s">
        <v>378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522611</v>
      </c>
      <c r="BB256" s="5">
        <f>IF(OR($E256="",$G256&lt;&gt;"Ativo"),"",IF(COUNTIFS($E$4:$E256,$E256,$A$4:$A256,$A256,$G$4:$G256,"Ativo")=1,1,0))</f>
        <v>0</v>
      </c>
      <c r="BC256">
        <f>IF(OR($A256="",$G256&lt;&gt;"Ativo"),"",IF(COUNTIFS($A$4:$A256,$A256,$G$4:$G256,"Ativo")=1,1,0))</f>
        <v>0</v>
      </c>
    </row>
    <row r="257" spans="1:55" x14ac:dyDescent="0.25">
      <c r="A257" s="73">
        <v>4</v>
      </c>
      <c r="B257" s="75">
        <v>45684</v>
      </c>
      <c r="C257" s="73">
        <v>2</v>
      </c>
      <c r="D257" s="40" t="s">
        <v>205</v>
      </c>
      <c r="E257" s="25" t="s">
        <v>154</v>
      </c>
      <c r="F257" s="41">
        <v>35.855800000000002</v>
      </c>
      <c r="G257" s="74" t="s">
        <v>378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522611</v>
      </c>
      <c r="BB257" s="5">
        <f>IF(OR($E257="",$G257&lt;&gt;"Ativo"),"",IF(COUNTIFS($E$4:$E257,$E257,$A$4:$A257,$A257,$G$4:$G257,"Ativo")=1,1,0))</f>
        <v>0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75">
        <v>45691</v>
      </c>
      <c r="C258" s="73">
        <v>2</v>
      </c>
      <c r="D258" s="40" t="s">
        <v>205</v>
      </c>
      <c r="E258" s="25" t="s">
        <v>154</v>
      </c>
      <c r="F258" s="41">
        <v>35.304299999999998</v>
      </c>
      <c r="G258" s="74" t="s">
        <v>378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522611</v>
      </c>
      <c r="BB258" s="5">
        <f>IF(OR($E258="",$G258&lt;&gt;"Ativo"),"",IF(COUNTIFS($E$4:$E258,$E258,$A$4:$A258,$A258,$G$4:$G258,"Ativo")=1,1,0))</f>
        <v>0</v>
      </c>
      <c r="BC258">
        <f>IF(OR($A258="",$G258&lt;&gt;"Ativo"),"",IF(COUNTIFS($A$4:$A258,$A258,$G$4:$G258,"Ativo")=1,1,0))</f>
        <v>0</v>
      </c>
    </row>
    <row r="259" spans="1:55" x14ac:dyDescent="0.25">
      <c r="A259" s="73">
        <v>6</v>
      </c>
      <c r="B259" s="75">
        <v>45698</v>
      </c>
      <c r="C259" s="73">
        <v>2</v>
      </c>
      <c r="D259" s="40" t="s">
        <v>205</v>
      </c>
      <c r="E259" s="25" t="s">
        <v>154</v>
      </c>
      <c r="F259" s="41">
        <v>35.409100000000002</v>
      </c>
      <c r="G259" s="74" t="s">
        <v>378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522611</v>
      </c>
      <c r="BB259" s="5">
        <f>IF(OR($E259="",$G259&lt;&gt;"Ativo"),"",IF(COUNTIFS($E$4:$E259,$E259,$A$4:$A259,$A259,$G$4:$G259,"Ativo")=1,1,0))</f>
        <v>0</v>
      </c>
      <c r="BC259">
        <f>IF(OR($A259="",$G259&lt;&gt;"Ativo"),"",IF(COUNTIFS($A$4:$A259,$A259,$G$4:$G259,"Ativo")=1,1,0))</f>
        <v>0</v>
      </c>
    </row>
    <row r="260" spans="1:55" x14ac:dyDescent="0.25">
      <c r="A260" s="73">
        <v>7</v>
      </c>
      <c r="B260" s="75">
        <v>45705</v>
      </c>
      <c r="C260" s="73">
        <v>2</v>
      </c>
      <c r="D260" s="40" t="s">
        <v>205</v>
      </c>
      <c r="E260" s="25" t="s">
        <v>154</v>
      </c>
      <c r="F260" s="41">
        <v>36.345700000000001</v>
      </c>
      <c r="G260" s="74" t="s">
        <v>378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0</v>
      </c>
      <c r="BC260">
        <f>IF(OR($A260="",$G260&lt;&gt;"Ativo"),"",IF(COUNTIFS($A$4:$A260,$A260,$G$4:$G260,"Ativo")=1,1,0))</f>
        <v>0</v>
      </c>
    </row>
    <row r="261" spans="1:55" x14ac:dyDescent="0.25">
      <c r="A261" s="73">
        <v>8</v>
      </c>
      <c r="B261" s="75">
        <v>45712</v>
      </c>
      <c r="C261" s="73">
        <v>2</v>
      </c>
      <c r="D261" s="40" t="s">
        <v>205</v>
      </c>
      <c r="E261" s="25" t="s">
        <v>154</v>
      </c>
      <c r="F261" s="41">
        <v>35.905799999999999</v>
      </c>
      <c r="G261" s="74" t="s">
        <v>378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522611</v>
      </c>
      <c r="BB261" s="5">
        <f>IF(OR($E261="",$G261&lt;&gt;"Ativo"),"",IF(COUNTIFS($E$4:$E261,$E261,$A$4:$A261,$A261,$G$4:$G261,"Ativo")=1,1,0))</f>
        <v>0</v>
      </c>
      <c r="BC261">
        <f>IF(OR($A261="",$G261&lt;&gt;"Ativo"),"",IF(COUNTIFS($A$4:$A261,$A261,$G$4:$G261,"Ativo")=1,1,0))</f>
        <v>0</v>
      </c>
    </row>
    <row r="262" spans="1:55" x14ac:dyDescent="0.25">
      <c r="A262" s="73">
        <v>9</v>
      </c>
      <c r="B262" s="75">
        <v>45719</v>
      </c>
      <c r="C262" s="73">
        <v>2</v>
      </c>
      <c r="D262" s="40" t="s">
        <v>205</v>
      </c>
      <c r="E262" s="25" t="s">
        <v>154</v>
      </c>
      <c r="F262" s="41">
        <v>35.856200000000001</v>
      </c>
      <c r="G262" s="74" t="s">
        <v>378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522611</v>
      </c>
      <c r="BB262" s="5">
        <f>IF(OR($E262="",$G262&lt;&gt;"Ativo"),"",IF(COUNTIFS($E$4:$E262,$E262,$A$4:$A262,$A262,$G$4:$G262,"Ativo")=1,1,0))</f>
        <v>0</v>
      </c>
      <c r="BC262">
        <f>IF(OR($A262="",$G262&lt;&gt;"Ativo"),"",IF(COUNTIFS($A$4:$A262,$A262,$G$4:$G262,"Ativo")=1,1,0))</f>
        <v>0</v>
      </c>
    </row>
    <row r="263" spans="1:55" x14ac:dyDescent="0.25">
      <c r="A263" s="73">
        <v>10</v>
      </c>
      <c r="B263" s="75">
        <v>45726</v>
      </c>
      <c r="C263" s="73">
        <v>2</v>
      </c>
      <c r="D263" s="40" t="s">
        <v>205</v>
      </c>
      <c r="E263" s="25" t="s">
        <v>154</v>
      </c>
      <c r="F263" s="41">
        <v>35.810299999999998</v>
      </c>
      <c r="G263" s="74" t="s">
        <v>378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522611</v>
      </c>
      <c r="BB263" s="5">
        <f>IF(OR($E263="",$G263&lt;&gt;"Ativo"),"",IF(COUNTIFS($E$4:$E263,$E263,$A$4:$A263,$A263,$G$4:$G263,"Ativo")=1,1,0))</f>
        <v>0</v>
      </c>
      <c r="BC263">
        <f>IF(OR($A263="",$G263&lt;&gt;"Ativo"),"",IF(COUNTIFS($A$4:$A263,$A263,$G$4:$G263,"Ativo")=1,1,0))</f>
        <v>0</v>
      </c>
    </row>
    <row r="264" spans="1:55" x14ac:dyDescent="0.25">
      <c r="A264" s="73">
        <v>11</v>
      </c>
      <c r="B264" s="75">
        <v>45733</v>
      </c>
      <c r="C264" s="73">
        <v>2</v>
      </c>
      <c r="D264" s="40" t="s">
        <v>205</v>
      </c>
      <c r="E264" s="25" t="s">
        <v>154</v>
      </c>
      <c r="F264" s="41">
        <v>35.851799999999997</v>
      </c>
      <c r="G264" s="74" t="s">
        <v>378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522611</v>
      </c>
      <c r="BB264" s="5">
        <f>IF(OR($E264="",$G264&lt;&gt;"Ativo"),"",IF(COUNTIFS($E$4:$E264,$E264,$A$4:$A264,$A264,$G$4:$G264,"Ativo")=1,1,0))</f>
        <v>0</v>
      </c>
      <c r="BC264">
        <f>IF(OR($A264="",$G264&lt;&gt;"Ativo"),"",IF(COUNTIFS($A$4:$A264,$A264,$G$4:$G264,"Ativo")=1,1,0))</f>
        <v>0</v>
      </c>
    </row>
    <row r="265" spans="1:55" x14ac:dyDescent="0.25">
      <c r="A265" s="73">
        <v>12</v>
      </c>
      <c r="B265" s="75">
        <v>45740</v>
      </c>
      <c r="C265" s="73">
        <v>2</v>
      </c>
      <c r="D265" s="40" t="s">
        <v>205</v>
      </c>
      <c r="E265" s="25" t="s">
        <v>154</v>
      </c>
      <c r="F265" s="41">
        <v>36.198700000000002</v>
      </c>
      <c r="G265" s="74" t="s">
        <v>378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522611</v>
      </c>
      <c r="BB265" s="5">
        <f>IF(OR($E265="",$G265&lt;&gt;"Ativo"),"",IF(COUNTIFS($E$4:$E265,$E265,$A$4:$A265,$A265,$G$4:$G265,"Ativo")=1,1,0))</f>
        <v>0</v>
      </c>
      <c r="BC265">
        <f>IF(OR($A265="",$G265&lt;&gt;"Ativo"),"",IF(COUNTIFS($A$4:$A265,$A265,$G$4:$G265,"Ativo")=1,1,0))</f>
        <v>0</v>
      </c>
    </row>
    <row r="266" spans="1:55" x14ac:dyDescent="0.25">
      <c r="A266" s="73">
        <v>13</v>
      </c>
      <c r="B266" s="75">
        <v>45747</v>
      </c>
      <c r="C266" s="73">
        <v>2</v>
      </c>
      <c r="D266" s="40" t="s">
        <v>205</v>
      </c>
      <c r="E266" s="25" t="s">
        <v>154</v>
      </c>
      <c r="F266" s="41">
        <v>36.084400000000002</v>
      </c>
      <c r="G266" s="74" t="s">
        <v>378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522611</v>
      </c>
      <c r="BB266" s="5">
        <f>IF(OR($E266="",$G266&lt;&gt;"Ativo"),"",IF(COUNTIFS($E$4:$E266,$E266,$A$4:$A266,$A266,$G$4:$G266,"Ativo")=1,1,0))</f>
        <v>0</v>
      </c>
      <c r="BC266">
        <f>IF(OR($A266="",$G266&lt;&gt;"Ativo"),"",IF(COUNTIFS($A$4:$A266,$A266,$G$4:$G266,"Ativo")=1,1,0))</f>
        <v>0</v>
      </c>
    </row>
    <row r="267" spans="1:55" x14ac:dyDescent="0.25">
      <c r="A267" s="73">
        <v>14</v>
      </c>
      <c r="B267" s="75">
        <v>45754</v>
      </c>
      <c r="C267" s="73">
        <v>2</v>
      </c>
      <c r="D267" s="40" t="s">
        <v>205</v>
      </c>
      <c r="E267" s="25" t="s">
        <v>154</v>
      </c>
      <c r="F267" s="41">
        <v>35.932000000000002</v>
      </c>
      <c r="G267" s="74" t="s">
        <v>378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522611</v>
      </c>
      <c r="BB267" s="5">
        <f>IF(OR($E267="",$G267&lt;&gt;"Ativo"),"",IF(COUNTIFS($E$4:$E267,$E267,$A$4:$A267,$A267,$G$4:$G267,"Ativo")=1,1,0))</f>
        <v>0</v>
      </c>
      <c r="BC267">
        <f>IF(OR($A267="",$G267&lt;&gt;"Ativo"),"",IF(COUNTIFS($A$4:$A267,$A267,$G$4:$G267,"Ativo")=1,1,0))</f>
        <v>0</v>
      </c>
    </row>
    <row r="268" spans="1:55" x14ac:dyDescent="0.25">
      <c r="A268" s="73">
        <v>15</v>
      </c>
      <c r="B268" s="75">
        <v>45761</v>
      </c>
      <c r="C268" s="73">
        <v>2</v>
      </c>
      <c r="D268" s="40" t="s">
        <v>205</v>
      </c>
      <c r="E268" s="25" t="s">
        <v>154</v>
      </c>
      <c r="F268" s="41">
        <v>35.362900000000003</v>
      </c>
      <c r="G268" s="74" t="s">
        <v>378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522611</v>
      </c>
      <c r="BB268" s="5">
        <f>IF(OR($E268="",$G268&lt;&gt;"Ativo"),"",IF(COUNTIFS($E$4:$E268,$E268,$A$4:$A268,$A268,$G$4:$G268,"Ativo")=1,1,0))</f>
        <v>0</v>
      </c>
      <c r="BC268">
        <f>IF(OR($A268="",$G268&lt;&gt;"Ativo"),"",IF(COUNTIFS($A$4:$A268,$A268,$G$4:$G268,"Ativo")=1,1,0))</f>
        <v>0</v>
      </c>
    </row>
    <row r="269" spans="1:55" x14ac:dyDescent="0.25">
      <c r="A269" s="73">
        <v>16</v>
      </c>
      <c r="B269" s="75">
        <v>45768</v>
      </c>
      <c r="C269" s="73">
        <v>2</v>
      </c>
      <c r="D269" s="40" t="s">
        <v>205</v>
      </c>
      <c r="E269" s="25" t="s">
        <v>154</v>
      </c>
      <c r="F269" s="41">
        <v>36.065600000000003</v>
      </c>
      <c r="G269" s="74" t="s">
        <v>378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522611</v>
      </c>
      <c r="BB269" s="5">
        <f>IF(OR($E269="",$G269&lt;&gt;"Ativo"),"",IF(COUNTIFS($E$4:$E269,$E269,$A$4:$A269,$A269,$G$4:$G269,"Ativo")=1,1,0))</f>
        <v>0</v>
      </c>
      <c r="BC269">
        <f>IF(OR($A269="",$G269&lt;&gt;"Ativo"),"",IF(COUNTIFS($A$4:$A269,$A269,$G$4:$G269,"Ativo")=1,1,0))</f>
        <v>0</v>
      </c>
    </row>
    <row r="270" spans="1:55" x14ac:dyDescent="0.25">
      <c r="A270" s="73">
        <v>17</v>
      </c>
      <c r="B270" s="75">
        <v>45775</v>
      </c>
      <c r="C270" s="73">
        <v>2</v>
      </c>
      <c r="D270" s="40" t="s">
        <v>205</v>
      </c>
      <c r="E270" s="25" t="s">
        <v>154</v>
      </c>
      <c r="F270" s="41">
        <v>35.525100000000002</v>
      </c>
      <c r="G270" s="74" t="s">
        <v>378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522611</v>
      </c>
      <c r="BB270" s="5">
        <f>IF(OR($E270="",$G270&lt;&gt;"Ativo"),"",IF(COUNTIFS($E$4:$E270,$E270,$A$4:$A270,$A270,$G$4:$G270,"Ativo")=1,1,0))</f>
        <v>0</v>
      </c>
      <c r="BC270">
        <f>IF(OR($A270="",$G270&lt;&gt;"Ativo"),"",IF(COUNTIFS($A$4:$A270,$A270,$G$4:$G270,"Ativo")=1,1,0))</f>
        <v>0</v>
      </c>
    </row>
    <row r="271" spans="1:55" x14ac:dyDescent="0.25">
      <c r="A271" s="73">
        <v>18</v>
      </c>
      <c r="B271" s="75">
        <v>45782</v>
      </c>
      <c r="C271" s="73">
        <v>2</v>
      </c>
      <c r="D271" s="40" t="s">
        <v>205</v>
      </c>
      <c r="E271" s="25" t="s">
        <v>154</v>
      </c>
      <c r="F271" s="41">
        <v>36.329099999999997</v>
      </c>
      <c r="G271" s="74" t="s">
        <v>378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522611</v>
      </c>
      <c r="BB271" s="5">
        <f>IF(OR($E271="",$G271&lt;&gt;"Ativo"),"",IF(COUNTIFS($E$4:$E271,$E271,$A$4:$A271,$A271,$G$4:$G271,"Ativo")=1,1,0))</f>
        <v>0</v>
      </c>
      <c r="BC271">
        <f>IF(OR($A271="",$G271&lt;&gt;"Ativo"),"",IF(COUNTIFS($A$4:$A271,$A271,$G$4:$G271,"Ativo")=1,1,0))</f>
        <v>0</v>
      </c>
    </row>
    <row r="272" spans="1:55" x14ac:dyDescent="0.25">
      <c r="A272" s="73">
        <v>19</v>
      </c>
      <c r="B272" s="75">
        <v>45789</v>
      </c>
      <c r="C272" s="73">
        <v>2</v>
      </c>
      <c r="D272" s="40" t="s">
        <v>205</v>
      </c>
      <c r="E272" s="25" t="s">
        <v>154</v>
      </c>
      <c r="F272" s="41">
        <v>35.259700000000002</v>
      </c>
      <c r="G272" s="74" t="s">
        <v>378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522611</v>
      </c>
      <c r="BB272" s="5">
        <f>IF(OR($E272="",$G272&lt;&gt;"Ativo"),"",IF(COUNTIFS($E$4:$E272,$E272,$A$4:$A272,$A272,$G$4:$G272,"Ativo")=1,1,0))</f>
        <v>0</v>
      </c>
      <c r="BC272">
        <f>IF(OR($A272="",$G272&lt;&gt;"Ativo"),"",IF(COUNTIFS($A$4:$A272,$A272,$G$4:$G272,"Ativo")=1,1,0))</f>
        <v>0</v>
      </c>
    </row>
    <row r="273" spans="1:55" x14ac:dyDescent="0.25">
      <c r="A273" s="73">
        <v>20</v>
      </c>
      <c r="B273" s="75">
        <v>45796</v>
      </c>
      <c r="C273" s="73">
        <v>2</v>
      </c>
      <c r="D273" s="40" t="s">
        <v>205</v>
      </c>
      <c r="E273" s="25" t="s">
        <v>154</v>
      </c>
      <c r="F273" s="41">
        <v>35.772300000000001</v>
      </c>
      <c r="G273" s="74" t="s">
        <v>378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522611</v>
      </c>
      <c r="BB273" s="5">
        <f>IF(OR($E273="",$G273&lt;&gt;"Ativo"),"",IF(COUNTIFS($E$4:$E273,$E273,$A$4:$A273,$A273,$G$4:$G273,"Ativo")=1,1,0))</f>
        <v>0</v>
      </c>
      <c r="BC273">
        <f>IF(OR($A273="",$G273&lt;&gt;"Ativo"),"",IF(COUNTIFS($A$4:$A273,$A273,$G$4:$G273,"Ativo")=1,1,0))</f>
        <v>0</v>
      </c>
    </row>
    <row r="274" spans="1:55" x14ac:dyDescent="0.25">
      <c r="A274" s="73">
        <v>21</v>
      </c>
      <c r="B274" s="75">
        <v>45803</v>
      </c>
      <c r="C274" s="73">
        <v>2</v>
      </c>
      <c r="D274" s="40" t="s">
        <v>205</v>
      </c>
      <c r="E274" s="25" t="s">
        <v>154</v>
      </c>
      <c r="F274" s="41">
        <v>35.831200000000003</v>
      </c>
      <c r="G274" s="74" t="s">
        <v>378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522611</v>
      </c>
      <c r="BB274" s="5">
        <f>IF(OR($E274="",$G274&lt;&gt;"Ativo"),"",IF(COUNTIFS($E$4:$E274,$E274,$A$4:$A274,$A274,$G$4:$G274,"Ativo")=1,1,0))</f>
        <v>0</v>
      </c>
      <c r="BC274">
        <f>IF(OR($A274="",$G274&lt;&gt;"Ativo"),"",IF(COUNTIFS($A$4:$A274,$A274,$G$4:$G274,"Ativo")=1,1,0))</f>
        <v>0</v>
      </c>
    </row>
    <row r="275" spans="1:55" x14ac:dyDescent="0.25">
      <c r="A275" s="73">
        <v>22</v>
      </c>
      <c r="B275" s="75">
        <v>45810</v>
      </c>
      <c r="C275" s="73">
        <v>2</v>
      </c>
      <c r="D275" s="40" t="s">
        <v>205</v>
      </c>
      <c r="E275" s="25" t="s">
        <v>154</v>
      </c>
      <c r="F275" s="41">
        <v>35.235500000000002</v>
      </c>
      <c r="G275" s="74" t="s">
        <v>378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522611</v>
      </c>
      <c r="BB275" s="5">
        <f>IF(OR($E275="",$G275&lt;&gt;"Ativo"),"",IF(COUNTIFS($E$4:$E275,$E275,$A$4:$A275,$A275,$G$4:$G275,"Ativo")=1,1,0))</f>
        <v>0</v>
      </c>
      <c r="BC275">
        <f>IF(OR($A275="",$G275&lt;&gt;"Ativo"),"",IF(COUNTIFS($A$4:$A275,$A275,$G$4:$G275,"Ativo")=1,1,0))</f>
        <v>0</v>
      </c>
    </row>
    <row r="276" spans="1:55" x14ac:dyDescent="0.25">
      <c r="A276" s="73">
        <v>23</v>
      </c>
      <c r="B276" s="75">
        <v>45817</v>
      </c>
      <c r="C276" s="73">
        <v>2</v>
      </c>
      <c r="D276" s="40" t="s">
        <v>205</v>
      </c>
      <c r="E276" s="25" t="s">
        <v>154</v>
      </c>
      <c r="F276" s="41">
        <v>36.613199999999999</v>
      </c>
      <c r="G276" s="74" t="s">
        <v>378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522611</v>
      </c>
      <c r="BB276" s="5">
        <f>IF(OR($E276="",$G276&lt;&gt;"Ativo"),"",IF(COUNTIFS($E$4:$E276,$E276,$A$4:$A276,$A276,$G$4:$G276,"Ativo")=1,1,0))</f>
        <v>0</v>
      </c>
      <c r="BC276">
        <f>IF(OR($A276="",$G276&lt;&gt;"Ativo"),"",IF(COUNTIFS($A$4:$A276,$A276,$G$4:$G276,"Ativo")=1,1,0))</f>
        <v>0</v>
      </c>
    </row>
    <row r="277" spans="1:55" x14ac:dyDescent="0.25">
      <c r="A277" s="73">
        <v>24</v>
      </c>
      <c r="B277" s="75">
        <v>45824</v>
      </c>
      <c r="C277" s="73">
        <v>2</v>
      </c>
      <c r="D277" s="40" t="s">
        <v>205</v>
      </c>
      <c r="E277" s="25" t="s">
        <v>154</v>
      </c>
      <c r="F277" s="41">
        <v>36.494900000000001</v>
      </c>
      <c r="G277" s="74" t="s">
        <v>378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522611</v>
      </c>
      <c r="BB277" s="5">
        <f>IF(OR($E277="",$G277&lt;&gt;"Ativo"),"",IF(COUNTIFS($E$4:$E277,$E277,$A$4:$A277,$A277,$G$4:$G277,"Ativo")=1,1,0))</f>
        <v>0</v>
      </c>
      <c r="BC277">
        <f>IF(OR($A277="",$G277&lt;&gt;"Ativo"),"",IF(COUNTIFS($A$4:$A277,$A277,$G$4:$G277,"Ativo")=1,1,0))</f>
        <v>0</v>
      </c>
    </row>
    <row r="278" spans="1:55" x14ac:dyDescent="0.25">
      <c r="A278" s="73">
        <v>25</v>
      </c>
      <c r="B278" s="75">
        <v>45831</v>
      </c>
      <c r="C278" s="73">
        <v>2</v>
      </c>
      <c r="D278" s="40" t="s">
        <v>205</v>
      </c>
      <c r="E278" s="25" t="s">
        <v>154</v>
      </c>
      <c r="F278" s="41">
        <v>35.624899999999997</v>
      </c>
      <c r="G278" s="74" t="s">
        <v>378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522611</v>
      </c>
      <c r="BB278" s="5">
        <f>IF(OR($E278="",$G278&lt;&gt;"Ativo"),"",IF(COUNTIFS($E$4:$E278,$E278,$A$4:$A278,$A278,$G$4:$G278,"Ativo")=1,1,0))</f>
        <v>0</v>
      </c>
      <c r="BC278">
        <f>IF(OR($A278="",$G278&lt;&gt;"Ativo"),"",IF(COUNTIFS($A$4:$A278,$A278,$G$4:$G278,"Ativo")=1,1,0))</f>
        <v>0</v>
      </c>
    </row>
    <row r="279" spans="1:55" x14ac:dyDescent="0.25">
      <c r="A279" s="73">
        <v>1</v>
      </c>
      <c r="B279" s="75">
        <v>45663</v>
      </c>
      <c r="C279" s="73">
        <v>3</v>
      </c>
      <c r="D279" s="40" t="s">
        <v>206</v>
      </c>
      <c r="E279" s="25" t="s">
        <v>154</v>
      </c>
      <c r="F279" s="41">
        <v>45.295299999999997</v>
      </c>
      <c r="G279" s="74" t="s">
        <v>378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25">
      <c r="A280" s="73">
        <v>2</v>
      </c>
      <c r="B280" s="75">
        <v>45670</v>
      </c>
      <c r="C280" s="73">
        <v>3</v>
      </c>
      <c r="D280" s="40" t="s">
        <v>206</v>
      </c>
      <c r="E280" s="25" t="s">
        <v>154</v>
      </c>
      <c r="F280" s="41">
        <v>45.099200000000003</v>
      </c>
      <c r="G280" s="74" t="s">
        <v>378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25">
      <c r="A281" s="73">
        <v>3</v>
      </c>
      <c r="B281" s="75">
        <v>45677</v>
      </c>
      <c r="C281" s="73">
        <v>3</v>
      </c>
      <c r="D281" s="40" t="s">
        <v>206</v>
      </c>
      <c r="E281" s="25" t="s">
        <v>154</v>
      </c>
      <c r="F281" s="41">
        <v>43.606699999999996</v>
      </c>
      <c r="G281" s="74" t="s">
        <v>378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45684</v>
      </c>
      <c r="C282" s="73">
        <v>3</v>
      </c>
      <c r="D282" s="40" t="s">
        <v>206</v>
      </c>
      <c r="E282" s="25" t="s">
        <v>154</v>
      </c>
      <c r="F282" s="41">
        <v>45.035200000000003</v>
      </c>
      <c r="G282" s="74" t="s">
        <v>378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75">
        <v>45691</v>
      </c>
      <c r="C283" s="73">
        <v>3</v>
      </c>
      <c r="D283" s="40" t="s">
        <v>206</v>
      </c>
      <c r="E283" s="25" t="s">
        <v>154</v>
      </c>
      <c r="F283" s="41">
        <v>44.8797</v>
      </c>
      <c r="G283" s="74" t="s">
        <v>378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6</v>
      </c>
      <c r="B284" s="75">
        <v>45698</v>
      </c>
      <c r="C284" s="73">
        <v>3</v>
      </c>
      <c r="D284" s="40" t="s">
        <v>206</v>
      </c>
      <c r="E284" s="25" t="s">
        <v>154</v>
      </c>
      <c r="F284" s="41">
        <v>44.951900000000002</v>
      </c>
      <c r="G284" s="74" t="s">
        <v>378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7</v>
      </c>
      <c r="B285" s="75">
        <v>45705</v>
      </c>
      <c r="C285" s="73">
        <v>3</v>
      </c>
      <c r="D285" s="40" t="s">
        <v>206</v>
      </c>
      <c r="E285" s="25" t="s">
        <v>154</v>
      </c>
      <c r="F285" s="41">
        <v>44.373199999999997</v>
      </c>
      <c r="G285" s="74" t="s">
        <v>378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8</v>
      </c>
      <c r="B286" s="75">
        <v>45712</v>
      </c>
      <c r="C286" s="73">
        <v>3</v>
      </c>
      <c r="D286" s="40" t="s">
        <v>206</v>
      </c>
      <c r="E286" s="25" t="s">
        <v>154</v>
      </c>
      <c r="F286" s="41">
        <v>44.776000000000003</v>
      </c>
      <c r="G286" s="74" t="s">
        <v>378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9</v>
      </c>
      <c r="B287" s="75">
        <v>45719</v>
      </c>
      <c r="C287" s="73">
        <v>3</v>
      </c>
      <c r="D287" s="40" t="s">
        <v>206</v>
      </c>
      <c r="E287" s="25" t="s">
        <v>154</v>
      </c>
      <c r="F287" s="41">
        <v>44.821399999999997</v>
      </c>
      <c r="G287" s="74" t="s">
        <v>378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10</v>
      </c>
      <c r="B288" s="75">
        <v>45726</v>
      </c>
      <c r="C288" s="73">
        <v>3</v>
      </c>
      <c r="D288" s="40" t="s">
        <v>206</v>
      </c>
      <c r="E288" s="25" t="s">
        <v>154</v>
      </c>
      <c r="F288" s="41">
        <v>45.503</v>
      </c>
      <c r="G288" s="74" t="s">
        <v>378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11</v>
      </c>
      <c r="B289" s="75">
        <v>45733</v>
      </c>
      <c r="C289" s="73">
        <v>3</v>
      </c>
      <c r="D289" s="40" t="s">
        <v>206</v>
      </c>
      <c r="E289" s="25" t="s">
        <v>154</v>
      </c>
      <c r="F289" s="41">
        <v>45.077199999999998</v>
      </c>
      <c r="G289" s="74" t="s">
        <v>378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12</v>
      </c>
      <c r="B290" s="75">
        <v>45740</v>
      </c>
      <c r="C290" s="73">
        <v>3</v>
      </c>
      <c r="D290" s="40" t="s">
        <v>206</v>
      </c>
      <c r="E290" s="25" t="s">
        <v>154</v>
      </c>
      <c r="F290" s="41">
        <v>44.907600000000002</v>
      </c>
      <c r="G290" s="74" t="s">
        <v>378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13</v>
      </c>
      <c r="B291" s="75">
        <v>45747</v>
      </c>
      <c r="C291" s="73">
        <v>3</v>
      </c>
      <c r="D291" s="40" t="s">
        <v>206</v>
      </c>
      <c r="E291" s="25" t="s">
        <v>154</v>
      </c>
      <c r="F291" s="41">
        <v>45.673000000000002</v>
      </c>
      <c r="G291" s="74" t="s">
        <v>378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14</v>
      </c>
      <c r="B292" s="75">
        <v>45754</v>
      </c>
      <c r="C292" s="73">
        <v>3</v>
      </c>
      <c r="D292" s="40" t="s">
        <v>206</v>
      </c>
      <c r="E292" s="25" t="s">
        <v>154</v>
      </c>
      <c r="F292" s="41">
        <v>44.633400000000002</v>
      </c>
      <c r="G292" s="74" t="s">
        <v>378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15</v>
      </c>
      <c r="B293" s="75">
        <v>45761</v>
      </c>
      <c r="C293" s="73">
        <v>3</v>
      </c>
      <c r="D293" s="40" t="s">
        <v>206</v>
      </c>
      <c r="E293" s="25" t="s">
        <v>154</v>
      </c>
      <c r="F293" s="41">
        <v>44.716099999999997</v>
      </c>
      <c r="G293" s="74" t="s">
        <v>378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16</v>
      </c>
      <c r="B294" s="75">
        <v>45768</v>
      </c>
      <c r="C294" s="73">
        <v>3</v>
      </c>
      <c r="D294" s="40" t="s">
        <v>206</v>
      </c>
      <c r="E294" s="25" t="s">
        <v>154</v>
      </c>
      <c r="F294" s="41">
        <v>44.004100000000001</v>
      </c>
      <c r="G294" s="74" t="s">
        <v>378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17</v>
      </c>
      <c r="B295" s="75">
        <v>45775</v>
      </c>
      <c r="C295" s="73">
        <v>3</v>
      </c>
      <c r="D295" s="40" t="s">
        <v>206</v>
      </c>
      <c r="E295" s="25" t="s">
        <v>154</v>
      </c>
      <c r="F295" s="41">
        <v>45.692999999999998</v>
      </c>
      <c r="G295" s="74" t="s">
        <v>378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18</v>
      </c>
      <c r="B296" s="75">
        <v>45782</v>
      </c>
      <c r="C296" s="73">
        <v>3</v>
      </c>
      <c r="D296" s="40" t="s">
        <v>206</v>
      </c>
      <c r="E296" s="25" t="s">
        <v>154</v>
      </c>
      <c r="F296" s="41">
        <v>45.391399999999997</v>
      </c>
      <c r="G296" s="74" t="s">
        <v>378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19</v>
      </c>
      <c r="B297" s="75">
        <v>45789</v>
      </c>
      <c r="C297" s="73">
        <v>3</v>
      </c>
      <c r="D297" s="40" t="s">
        <v>206</v>
      </c>
      <c r="E297" s="25" t="s">
        <v>154</v>
      </c>
      <c r="F297" s="41">
        <v>45.367699999999999</v>
      </c>
      <c r="G297" s="74" t="s">
        <v>378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20</v>
      </c>
      <c r="B298" s="75">
        <v>45796</v>
      </c>
      <c r="C298" s="73">
        <v>3</v>
      </c>
      <c r="D298" s="40" t="s">
        <v>206</v>
      </c>
      <c r="E298" s="25" t="s">
        <v>154</v>
      </c>
      <c r="F298" s="41">
        <v>45.244</v>
      </c>
      <c r="G298" s="74" t="s">
        <v>378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21</v>
      </c>
      <c r="B299" s="75">
        <v>45803</v>
      </c>
      <c r="C299" s="73">
        <v>3</v>
      </c>
      <c r="D299" s="40" t="s">
        <v>206</v>
      </c>
      <c r="E299" s="25" t="s">
        <v>154</v>
      </c>
      <c r="F299" s="41">
        <v>44.965299999999999</v>
      </c>
      <c r="G299" s="74" t="s">
        <v>378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22</v>
      </c>
      <c r="B300" s="75">
        <v>45810</v>
      </c>
      <c r="C300" s="73">
        <v>3</v>
      </c>
      <c r="D300" s="40" t="s">
        <v>206</v>
      </c>
      <c r="E300" s="25" t="s">
        <v>154</v>
      </c>
      <c r="F300" s="41">
        <v>45.017800000000001</v>
      </c>
      <c r="G300" s="74" t="s">
        <v>378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23</v>
      </c>
      <c r="B301" s="75">
        <v>45817</v>
      </c>
      <c r="C301" s="73">
        <v>3</v>
      </c>
      <c r="D301" s="40" t="s">
        <v>206</v>
      </c>
      <c r="E301" s="25" t="s">
        <v>154</v>
      </c>
      <c r="F301" s="41">
        <v>44.784599999999998</v>
      </c>
      <c r="G301" s="74" t="s">
        <v>378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24</v>
      </c>
      <c r="B302" s="75">
        <v>45824</v>
      </c>
      <c r="C302" s="73">
        <v>3</v>
      </c>
      <c r="D302" s="40" t="s">
        <v>206</v>
      </c>
      <c r="E302" s="25" t="s">
        <v>154</v>
      </c>
      <c r="F302" s="41">
        <v>44.808799999999998</v>
      </c>
      <c r="G302" s="74" t="s">
        <v>378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25</v>
      </c>
      <c r="B303" s="75">
        <v>45831</v>
      </c>
      <c r="C303" s="73">
        <v>3</v>
      </c>
      <c r="D303" s="40" t="s">
        <v>206</v>
      </c>
      <c r="E303" s="25" t="s">
        <v>154</v>
      </c>
      <c r="F303" s="41">
        <v>44.937399999999997</v>
      </c>
      <c r="G303" s="74" t="s">
        <v>378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1</v>
      </c>
      <c r="B304" s="75">
        <v>45663</v>
      </c>
      <c r="C304" s="73">
        <v>1</v>
      </c>
      <c r="D304" s="40" t="s">
        <v>204</v>
      </c>
      <c r="E304" s="25" t="s">
        <v>155</v>
      </c>
      <c r="F304" s="41">
        <v>73.509900000000002</v>
      </c>
      <c r="G304" s="74" t="s">
        <v>378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3">
        <v>2</v>
      </c>
      <c r="B305" s="75">
        <v>45670</v>
      </c>
      <c r="C305" s="73">
        <v>1</v>
      </c>
      <c r="D305" s="40" t="s">
        <v>204</v>
      </c>
      <c r="E305" s="25" t="s">
        <v>155</v>
      </c>
      <c r="F305" s="41">
        <v>72.648799999999994</v>
      </c>
      <c r="G305" s="74" t="s">
        <v>378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3">
        <v>3</v>
      </c>
      <c r="B306" s="75">
        <v>45677</v>
      </c>
      <c r="C306" s="73">
        <v>1</v>
      </c>
      <c r="D306" s="40" t="s">
        <v>204</v>
      </c>
      <c r="E306" s="25" t="s">
        <v>155</v>
      </c>
      <c r="F306" s="41">
        <v>72.095600000000005</v>
      </c>
      <c r="G306" s="74" t="s">
        <v>378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45684</v>
      </c>
      <c r="C307" s="73">
        <v>1</v>
      </c>
      <c r="D307" s="40" t="s">
        <v>204</v>
      </c>
      <c r="E307" s="25" t="s">
        <v>155</v>
      </c>
      <c r="F307" s="41">
        <v>71.626499999999993</v>
      </c>
      <c r="G307" s="74" t="s">
        <v>378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75">
        <v>45691</v>
      </c>
      <c r="C308" s="73">
        <v>1</v>
      </c>
      <c r="D308" s="40" t="s">
        <v>204</v>
      </c>
      <c r="E308" s="25" t="s">
        <v>155</v>
      </c>
      <c r="F308" s="41">
        <v>71.576400000000007</v>
      </c>
      <c r="G308" s="74" t="s">
        <v>378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3">
        <v>6</v>
      </c>
      <c r="B309" s="75">
        <v>45698</v>
      </c>
      <c r="C309" s="73">
        <v>1</v>
      </c>
      <c r="D309" s="40" t="s">
        <v>204</v>
      </c>
      <c r="E309" s="25" t="s">
        <v>155</v>
      </c>
      <c r="F309" s="41">
        <v>73.591700000000003</v>
      </c>
      <c r="G309" s="74" t="s">
        <v>378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3">
        <v>7</v>
      </c>
      <c r="B310" s="75">
        <v>45705</v>
      </c>
      <c r="C310" s="73">
        <v>1</v>
      </c>
      <c r="D310" s="40" t="s">
        <v>204</v>
      </c>
      <c r="E310" s="25" t="s">
        <v>155</v>
      </c>
      <c r="F310" s="41">
        <v>72.604600000000005</v>
      </c>
      <c r="G310" s="74" t="s">
        <v>378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3">
        <v>8</v>
      </c>
      <c r="B311" s="75">
        <v>45712</v>
      </c>
      <c r="C311" s="73">
        <v>1</v>
      </c>
      <c r="D311" s="40" t="s">
        <v>204</v>
      </c>
      <c r="E311" s="25" t="s">
        <v>155</v>
      </c>
      <c r="F311" s="41">
        <v>72.209100000000007</v>
      </c>
      <c r="G311" s="74" t="s">
        <v>378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3">
        <v>9</v>
      </c>
      <c r="B312" s="75">
        <v>45719</v>
      </c>
      <c r="C312" s="73">
        <v>1</v>
      </c>
      <c r="D312" s="40" t="s">
        <v>204</v>
      </c>
      <c r="E312" s="25" t="s">
        <v>155</v>
      </c>
      <c r="F312" s="41">
        <v>71.836500000000001</v>
      </c>
      <c r="G312" s="74" t="s">
        <v>378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3">
        <v>10</v>
      </c>
      <c r="B313" s="75">
        <v>45726</v>
      </c>
      <c r="C313" s="73">
        <v>1</v>
      </c>
      <c r="D313" s="40" t="s">
        <v>204</v>
      </c>
      <c r="E313" s="25" t="s">
        <v>155</v>
      </c>
      <c r="F313" s="41">
        <v>71.1494</v>
      </c>
      <c r="G313" s="74" t="s">
        <v>378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3">
        <v>11</v>
      </c>
      <c r="B314" s="75">
        <v>45733</v>
      </c>
      <c r="C314" s="73">
        <v>1</v>
      </c>
      <c r="D314" s="40" t="s">
        <v>204</v>
      </c>
      <c r="E314" s="25" t="s">
        <v>155</v>
      </c>
      <c r="F314" s="41">
        <v>72.088099999999997</v>
      </c>
      <c r="G314" s="74" t="s">
        <v>378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25">
      <c r="A315" s="73">
        <v>12</v>
      </c>
      <c r="B315" s="75">
        <v>45740</v>
      </c>
      <c r="C315" s="73">
        <v>1</v>
      </c>
      <c r="D315" s="40" t="s">
        <v>204</v>
      </c>
      <c r="E315" s="25" t="s">
        <v>155</v>
      </c>
      <c r="F315" s="41">
        <v>72.935100000000006</v>
      </c>
      <c r="G315" s="74" t="s">
        <v>378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13</v>
      </c>
      <c r="B316" s="75">
        <v>45747</v>
      </c>
      <c r="C316" s="73">
        <v>1</v>
      </c>
      <c r="D316" s="40" t="s">
        <v>204</v>
      </c>
      <c r="E316" s="25" t="s">
        <v>155</v>
      </c>
      <c r="F316" s="41">
        <v>71.794700000000006</v>
      </c>
      <c r="G316" s="74" t="s">
        <v>378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14</v>
      </c>
      <c r="B317" s="75">
        <v>45754</v>
      </c>
      <c r="C317" s="73">
        <v>1</v>
      </c>
      <c r="D317" s="40" t="s">
        <v>204</v>
      </c>
      <c r="E317" s="25" t="s">
        <v>155</v>
      </c>
      <c r="F317" s="41">
        <v>71.943600000000004</v>
      </c>
      <c r="G317" s="74" t="s">
        <v>378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15</v>
      </c>
      <c r="B318" s="75">
        <v>45761</v>
      </c>
      <c r="C318" s="73">
        <v>1</v>
      </c>
      <c r="D318" s="40" t="s">
        <v>204</v>
      </c>
      <c r="E318" s="25" t="s">
        <v>155</v>
      </c>
      <c r="F318" s="41">
        <v>71.949200000000005</v>
      </c>
      <c r="G318" s="74" t="s">
        <v>378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16</v>
      </c>
      <c r="B319" s="75">
        <v>45768</v>
      </c>
      <c r="C319" s="73">
        <v>1</v>
      </c>
      <c r="D319" s="40" t="s">
        <v>204</v>
      </c>
      <c r="E319" s="25" t="s">
        <v>155</v>
      </c>
      <c r="F319" s="41">
        <v>72.247</v>
      </c>
      <c r="G319" s="74" t="s">
        <v>378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17</v>
      </c>
      <c r="B320" s="75">
        <v>45775</v>
      </c>
      <c r="C320" s="73">
        <v>1</v>
      </c>
      <c r="D320" s="40" t="s">
        <v>204</v>
      </c>
      <c r="E320" s="25" t="s">
        <v>155</v>
      </c>
      <c r="F320" s="41">
        <v>70.713499999999996</v>
      </c>
      <c r="G320" s="74" t="s">
        <v>378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18</v>
      </c>
      <c r="B321" s="75">
        <v>45782</v>
      </c>
      <c r="C321" s="73">
        <v>1</v>
      </c>
      <c r="D321" s="40" t="s">
        <v>204</v>
      </c>
      <c r="E321" s="25" t="s">
        <v>155</v>
      </c>
      <c r="F321" s="41">
        <v>71.936300000000003</v>
      </c>
      <c r="G321" s="74" t="s">
        <v>378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19</v>
      </c>
      <c r="B322" s="75">
        <v>45789</v>
      </c>
      <c r="C322" s="73">
        <v>1</v>
      </c>
      <c r="D322" s="40" t="s">
        <v>204</v>
      </c>
      <c r="E322" s="25" t="s">
        <v>155</v>
      </c>
      <c r="F322" s="41">
        <v>71.378799999999998</v>
      </c>
      <c r="G322" s="74" t="s">
        <v>378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20</v>
      </c>
      <c r="B323" s="75">
        <v>45796</v>
      </c>
      <c r="C323" s="73">
        <v>1</v>
      </c>
      <c r="D323" s="40" t="s">
        <v>204</v>
      </c>
      <c r="E323" s="25" t="s">
        <v>155</v>
      </c>
      <c r="F323" s="41">
        <v>72.944999999999993</v>
      </c>
      <c r="G323" s="74" t="s">
        <v>378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21</v>
      </c>
      <c r="B324" s="75">
        <v>45803</v>
      </c>
      <c r="C324" s="73">
        <v>1</v>
      </c>
      <c r="D324" s="40" t="s">
        <v>204</v>
      </c>
      <c r="E324" s="25" t="s">
        <v>155</v>
      </c>
      <c r="F324" s="41">
        <v>71.4542</v>
      </c>
      <c r="G324" s="74" t="s">
        <v>378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22</v>
      </c>
      <c r="B325" s="75">
        <v>45810</v>
      </c>
      <c r="C325" s="73">
        <v>1</v>
      </c>
      <c r="D325" s="40" t="s">
        <v>204</v>
      </c>
      <c r="E325" s="25" t="s">
        <v>155</v>
      </c>
      <c r="F325" s="41">
        <v>72.668000000000006</v>
      </c>
      <c r="G325" s="74" t="s">
        <v>378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23</v>
      </c>
      <c r="B326" s="75">
        <v>45817</v>
      </c>
      <c r="C326" s="73">
        <v>1</v>
      </c>
      <c r="D326" s="40" t="s">
        <v>204</v>
      </c>
      <c r="E326" s="25" t="s">
        <v>155</v>
      </c>
      <c r="F326" s="41">
        <v>73.521199999999993</v>
      </c>
      <c r="G326" s="74" t="s">
        <v>378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24</v>
      </c>
      <c r="B327" s="75">
        <v>45824</v>
      </c>
      <c r="C327" s="73">
        <v>1</v>
      </c>
      <c r="D327" s="40" t="s">
        <v>204</v>
      </c>
      <c r="E327" s="25" t="s">
        <v>155</v>
      </c>
      <c r="F327" s="41">
        <v>71.865799999999993</v>
      </c>
      <c r="G327" s="74" t="s">
        <v>378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25</v>
      </c>
      <c r="B328" s="75">
        <v>45831</v>
      </c>
      <c r="C328" s="73">
        <v>1</v>
      </c>
      <c r="D328" s="40" t="s">
        <v>204</v>
      </c>
      <c r="E328" s="25" t="s">
        <v>155</v>
      </c>
      <c r="F328" s="41">
        <v>71.606499999999997</v>
      </c>
      <c r="G328" s="74" t="s">
        <v>378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1</v>
      </c>
      <c r="B329" s="75">
        <v>45663</v>
      </c>
      <c r="C329" s="73">
        <v>2</v>
      </c>
      <c r="D329" s="40" t="s">
        <v>205</v>
      </c>
      <c r="E329" s="25" t="s">
        <v>155</v>
      </c>
      <c r="F329" s="41">
        <v>82.017300000000006</v>
      </c>
      <c r="G329" s="74" t="s">
        <v>378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2</v>
      </c>
      <c r="B330" s="75">
        <v>45670</v>
      </c>
      <c r="C330" s="73">
        <v>2</v>
      </c>
      <c r="D330" s="40" t="s">
        <v>205</v>
      </c>
      <c r="E330" s="25" t="s">
        <v>155</v>
      </c>
      <c r="F330" s="41">
        <v>81.874399999999994</v>
      </c>
      <c r="G330" s="74" t="s">
        <v>378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3</v>
      </c>
      <c r="B331" s="75">
        <v>45677</v>
      </c>
      <c r="C331" s="73">
        <v>2</v>
      </c>
      <c r="D331" s="40" t="s">
        <v>205</v>
      </c>
      <c r="E331" s="25" t="s">
        <v>155</v>
      </c>
      <c r="F331" s="41">
        <v>81.141499999999994</v>
      </c>
      <c r="G331" s="74" t="s">
        <v>378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45684</v>
      </c>
      <c r="C332" s="73">
        <v>2</v>
      </c>
      <c r="D332" s="40" t="s">
        <v>205</v>
      </c>
      <c r="E332" s="25" t="s">
        <v>155</v>
      </c>
      <c r="F332" s="41">
        <v>82.216499999999996</v>
      </c>
      <c r="G332" s="74" t="s">
        <v>378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5</v>
      </c>
      <c r="B333" s="75">
        <v>45691</v>
      </c>
      <c r="C333" s="73">
        <v>2</v>
      </c>
      <c r="D333" s="40" t="s">
        <v>205</v>
      </c>
      <c r="E333" s="25" t="s">
        <v>155</v>
      </c>
      <c r="F333" s="41">
        <v>83.365399999999994</v>
      </c>
      <c r="G333" s="74" t="s">
        <v>378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75">
        <v>45698</v>
      </c>
      <c r="C334" s="73">
        <v>2</v>
      </c>
      <c r="D334" s="40" t="s">
        <v>205</v>
      </c>
      <c r="E334" s="25" t="s">
        <v>155</v>
      </c>
      <c r="F334" s="41">
        <v>81.685100000000006</v>
      </c>
      <c r="G334" s="74" t="s">
        <v>378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7</v>
      </c>
      <c r="B335" s="75">
        <v>45705</v>
      </c>
      <c r="C335" s="73">
        <v>2</v>
      </c>
      <c r="D335" s="40" t="s">
        <v>205</v>
      </c>
      <c r="E335" s="25" t="s">
        <v>155</v>
      </c>
      <c r="F335" s="41">
        <v>81.725899999999996</v>
      </c>
      <c r="G335" s="74" t="s">
        <v>378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8</v>
      </c>
      <c r="B336" s="75">
        <v>45712</v>
      </c>
      <c r="C336" s="73">
        <v>2</v>
      </c>
      <c r="D336" s="40" t="s">
        <v>205</v>
      </c>
      <c r="E336" s="25" t="s">
        <v>155</v>
      </c>
      <c r="F336" s="41">
        <v>81.1036</v>
      </c>
      <c r="G336" s="74" t="s">
        <v>378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9</v>
      </c>
      <c r="B337" s="75">
        <v>45719</v>
      </c>
      <c r="C337" s="73">
        <v>2</v>
      </c>
      <c r="D337" s="40" t="s">
        <v>205</v>
      </c>
      <c r="E337" s="25" t="s">
        <v>155</v>
      </c>
      <c r="F337" s="41">
        <v>82.111699999999999</v>
      </c>
      <c r="G337" s="74" t="s">
        <v>378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10</v>
      </c>
      <c r="B338" s="75">
        <v>45726</v>
      </c>
      <c r="C338" s="73">
        <v>2</v>
      </c>
      <c r="D338" s="40" t="s">
        <v>205</v>
      </c>
      <c r="E338" s="25" t="s">
        <v>155</v>
      </c>
      <c r="F338" s="41">
        <v>80.954300000000003</v>
      </c>
      <c r="G338" s="74" t="s">
        <v>378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11</v>
      </c>
      <c r="B339" s="75">
        <v>45733</v>
      </c>
      <c r="C339" s="73">
        <v>2</v>
      </c>
      <c r="D339" s="40" t="s">
        <v>205</v>
      </c>
      <c r="E339" s="25" t="s">
        <v>155</v>
      </c>
      <c r="F339" s="41">
        <v>81.0578</v>
      </c>
      <c r="G339" s="74" t="s">
        <v>378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12</v>
      </c>
      <c r="B340" s="75">
        <v>45740</v>
      </c>
      <c r="C340" s="73">
        <v>2</v>
      </c>
      <c r="D340" s="40" t="s">
        <v>205</v>
      </c>
      <c r="E340" s="25" t="s">
        <v>155</v>
      </c>
      <c r="F340" s="41">
        <v>82.821600000000004</v>
      </c>
      <c r="G340" s="74" t="s">
        <v>378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25">
      <c r="A341" s="73">
        <v>13</v>
      </c>
      <c r="B341" s="75">
        <v>45747</v>
      </c>
      <c r="C341" s="73">
        <v>2</v>
      </c>
      <c r="D341" s="40" t="s">
        <v>205</v>
      </c>
      <c r="E341" s="25" t="s">
        <v>155</v>
      </c>
      <c r="F341" s="41">
        <v>81.206699999999998</v>
      </c>
      <c r="G341" s="74" t="s">
        <v>378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25">
      <c r="A342" s="73">
        <v>14</v>
      </c>
      <c r="B342" s="75">
        <v>45754</v>
      </c>
      <c r="C342" s="73">
        <v>2</v>
      </c>
      <c r="D342" s="40" t="s">
        <v>205</v>
      </c>
      <c r="E342" s="25" t="s">
        <v>155</v>
      </c>
      <c r="F342" s="41">
        <v>82.674999999999997</v>
      </c>
      <c r="G342" s="74" t="s">
        <v>378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25">
      <c r="A343" s="73">
        <v>15</v>
      </c>
      <c r="B343" s="75">
        <v>45761</v>
      </c>
      <c r="C343" s="73">
        <v>2</v>
      </c>
      <c r="D343" s="40" t="s">
        <v>205</v>
      </c>
      <c r="E343" s="25" t="s">
        <v>155</v>
      </c>
      <c r="F343" s="41">
        <v>83.002399999999994</v>
      </c>
      <c r="G343" s="74" t="s">
        <v>378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25">
      <c r="A344" s="73">
        <v>16</v>
      </c>
      <c r="B344" s="75">
        <v>45768</v>
      </c>
      <c r="C344" s="73">
        <v>2</v>
      </c>
      <c r="D344" s="40" t="s">
        <v>205</v>
      </c>
      <c r="E344" s="25" t="s">
        <v>155</v>
      </c>
      <c r="F344" s="41">
        <v>82.067499999999995</v>
      </c>
      <c r="G344" s="74" t="s">
        <v>378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25">
      <c r="A345" s="73">
        <v>17</v>
      </c>
      <c r="B345" s="75">
        <v>45775</v>
      </c>
      <c r="C345" s="73">
        <v>2</v>
      </c>
      <c r="D345" s="40" t="s">
        <v>205</v>
      </c>
      <c r="E345" s="25" t="s">
        <v>155</v>
      </c>
      <c r="F345" s="41">
        <v>82.284800000000004</v>
      </c>
      <c r="G345" s="74" t="s">
        <v>378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18</v>
      </c>
      <c r="B346" s="75">
        <v>45782</v>
      </c>
      <c r="C346" s="73">
        <v>2</v>
      </c>
      <c r="D346" s="40" t="s">
        <v>205</v>
      </c>
      <c r="E346" s="25" t="s">
        <v>155</v>
      </c>
      <c r="F346" s="41">
        <v>83.318700000000007</v>
      </c>
      <c r="G346" s="74" t="s">
        <v>378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19</v>
      </c>
      <c r="B347" s="75">
        <v>45789</v>
      </c>
      <c r="C347" s="73">
        <v>2</v>
      </c>
      <c r="D347" s="40" t="s">
        <v>205</v>
      </c>
      <c r="E347" s="25" t="s">
        <v>155</v>
      </c>
      <c r="F347" s="41">
        <v>81.730500000000006</v>
      </c>
      <c r="G347" s="74" t="s">
        <v>378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20</v>
      </c>
      <c r="B348" s="75">
        <v>45796</v>
      </c>
      <c r="C348" s="73">
        <v>2</v>
      </c>
      <c r="D348" s="40" t="s">
        <v>205</v>
      </c>
      <c r="E348" s="25" t="s">
        <v>155</v>
      </c>
      <c r="F348" s="41">
        <v>81.437600000000003</v>
      </c>
      <c r="G348" s="74" t="s">
        <v>378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21</v>
      </c>
      <c r="B349" s="75">
        <v>45803</v>
      </c>
      <c r="C349" s="73">
        <v>2</v>
      </c>
      <c r="D349" s="40" t="s">
        <v>205</v>
      </c>
      <c r="E349" s="25" t="s">
        <v>155</v>
      </c>
      <c r="F349" s="41">
        <v>80.875799999999998</v>
      </c>
      <c r="G349" s="74" t="s">
        <v>378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22</v>
      </c>
      <c r="B350" s="75">
        <v>45810</v>
      </c>
      <c r="C350" s="73">
        <v>2</v>
      </c>
      <c r="D350" s="40" t="s">
        <v>205</v>
      </c>
      <c r="E350" s="25" t="s">
        <v>155</v>
      </c>
      <c r="F350" s="41">
        <v>81.906700000000001</v>
      </c>
      <c r="G350" s="74" t="s">
        <v>378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23</v>
      </c>
      <c r="B351" s="75">
        <v>45817</v>
      </c>
      <c r="C351" s="73">
        <v>2</v>
      </c>
      <c r="D351" s="40" t="s">
        <v>205</v>
      </c>
      <c r="E351" s="25" t="s">
        <v>155</v>
      </c>
      <c r="F351" s="41">
        <v>82.968999999999994</v>
      </c>
      <c r="G351" s="74" t="s">
        <v>378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24</v>
      </c>
      <c r="B352" s="75">
        <v>45824</v>
      </c>
      <c r="C352" s="73">
        <v>2</v>
      </c>
      <c r="D352" s="40" t="s">
        <v>205</v>
      </c>
      <c r="E352" s="25" t="s">
        <v>155</v>
      </c>
      <c r="F352" s="41">
        <v>82.584999999999994</v>
      </c>
      <c r="G352" s="74" t="s">
        <v>378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25</v>
      </c>
      <c r="B353" s="75">
        <v>45831</v>
      </c>
      <c r="C353" s="73">
        <v>2</v>
      </c>
      <c r="D353" s="40" t="s">
        <v>205</v>
      </c>
      <c r="E353" s="25" t="s">
        <v>155</v>
      </c>
      <c r="F353" s="41">
        <v>81.179599999999994</v>
      </c>
      <c r="G353" s="74" t="s">
        <v>378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1</v>
      </c>
      <c r="B354" s="75">
        <v>45663</v>
      </c>
      <c r="C354" s="73">
        <v>3</v>
      </c>
      <c r="D354" s="40" t="s">
        <v>206</v>
      </c>
      <c r="E354" s="25" t="s">
        <v>155</v>
      </c>
      <c r="F354" s="41">
        <v>87.058000000000007</v>
      </c>
      <c r="G354" s="74" t="s">
        <v>378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522611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2</v>
      </c>
      <c r="B355" s="75">
        <v>45670</v>
      </c>
      <c r="C355" s="73">
        <v>3</v>
      </c>
      <c r="D355" s="40" t="s">
        <v>206</v>
      </c>
      <c r="E355" s="25" t="s">
        <v>155</v>
      </c>
      <c r="F355" s="41">
        <v>87.307400000000001</v>
      </c>
      <c r="G355" s="74" t="s">
        <v>378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522611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3</v>
      </c>
      <c r="B356" s="75">
        <v>45677</v>
      </c>
      <c r="C356" s="73">
        <v>3</v>
      </c>
      <c r="D356" s="40" t="s">
        <v>206</v>
      </c>
      <c r="E356" s="25" t="s">
        <v>155</v>
      </c>
      <c r="F356" s="41">
        <v>87.873099999999994</v>
      </c>
      <c r="G356" s="74" t="s">
        <v>378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522611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4</v>
      </c>
      <c r="B357" s="75">
        <v>45684</v>
      </c>
      <c r="C357" s="73">
        <v>3</v>
      </c>
      <c r="D357" s="40" t="s">
        <v>206</v>
      </c>
      <c r="E357" s="25" t="s">
        <v>155</v>
      </c>
      <c r="F357" s="41">
        <v>87.5197</v>
      </c>
      <c r="G357" s="74" t="s">
        <v>378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522611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45691</v>
      </c>
      <c r="C358" s="73">
        <v>3</v>
      </c>
      <c r="D358" s="40" t="s">
        <v>206</v>
      </c>
      <c r="E358" s="25" t="s">
        <v>155</v>
      </c>
      <c r="F358" s="41">
        <v>87.817800000000005</v>
      </c>
      <c r="G358" s="74" t="s">
        <v>378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522611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75">
        <v>45698</v>
      </c>
      <c r="C359" s="73">
        <v>3</v>
      </c>
      <c r="D359" s="40" t="s">
        <v>206</v>
      </c>
      <c r="E359" s="25" t="s">
        <v>155</v>
      </c>
      <c r="F359" s="41">
        <v>87.876300000000001</v>
      </c>
      <c r="G359" s="74" t="s">
        <v>378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522611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7</v>
      </c>
      <c r="B360" s="75">
        <v>45705</v>
      </c>
      <c r="C360" s="73">
        <v>3</v>
      </c>
      <c r="D360" s="40" t="s">
        <v>206</v>
      </c>
      <c r="E360" s="25" t="s">
        <v>155</v>
      </c>
      <c r="F360" s="41">
        <v>87.453299999999999</v>
      </c>
      <c r="G360" s="74" t="s">
        <v>378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522611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8</v>
      </c>
      <c r="B361" s="75">
        <v>45712</v>
      </c>
      <c r="C361" s="73">
        <v>3</v>
      </c>
      <c r="D361" s="40" t="s">
        <v>206</v>
      </c>
      <c r="E361" s="25" t="s">
        <v>155</v>
      </c>
      <c r="F361" s="41">
        <v>87.637</v>
      </c>
      <c r="G361" s="74" t="s">
        <v>378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522611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9</v>
      </c>
      <c r="B362" s="75">
        <v>45719</v>
      </c>
      <c r="C362" s="73">
        <v>3</v>
      </c>
      <c r="D362" s="40" t="s">
        <v>206</v>
      </c>
      <c r="E362" s="25" t="s">
        <v>155</v>
      </c>
      <c r="F362" s="41">
        <v>87.812299999999993</v>
      </c>
      <c r="G362" s="74" t="s">
        <v>378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522611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10</v>
      </c>
      <c r="B363" s="75">
        <v>45726</v>
      </c>
      <c r="C363" s="73">
        <v>3</v>
      </c>
      <c r="D363" s="40" t="s">
        <v>206</v>
      </c>
      <c r="E363" s="25" t="s">
        <v>155</v>
      </c>
      <c r="F363" s="41">
        <v>87.605900000000005</v>
      </c>
      <c r="G363" s="74" t="s">
        <v>378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522611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11</v>
      </c>
      <c r="B364" s="75">
        <v>45733</v>
      </c>
      <c r="C364" s="73">
        <v>3</v>
      </c>
      <c r="D364" s="40" t="s">
        <v>206</v>
      </c>
      <c r="E364" s="25" t="s">
        <v>155</v>
      </c>
      <c r="F364" s="41">
        <v>88.023200000000003</v>
      </c>
      <c r="G364" s="74" t="s">
        <v>378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522611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12</v>
      </c>
      <c r="B365" s="75">
        <v>45740</v>
      </c>
      <c r="C365" s="73">
        <v>3</v>
      </c>
      <c r="D365" s="40" t="s">
        <v>206</v>
      </c>
      <c r="E365" s="25" t="s">
        <v>155</v>
      </c>
      <c r="F365" s="41">
        <v>88.994299999999996</v>
      </c>
      <c r="G365" s="74" t="s">
        <v>378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522611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13</v>
      </c>
      <c r="B366" s="75">
        <v>45747</v>
      </c>
      <c r="C366" s="73">
        <v>3</v>
      </c>
      <c r="D366" s="40" t="s">
        <v>206</v>
      </c>
      <c r="E366" s="25" t="s">
        <v>155</v>
      </c>
      <c r="F366" s="41">
        <v>88.085999999999999</v>
      </c>
      <c r="G366" s="74" t="s">
        <v>378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522611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14</v>
      </c>
      <c r="B367" s="75">
        <v>45754</v>
      </c>
      <c r="C367" s="73">
        <v>3</v>
      </c>
      <c r="D367" s="40" t="s">
        <v>206</v>
      </c>
      <c r="E367" s="25" t="s">
        <v>155</v>
      </c>
      <c r="F367" s="41">
        <v>87.705200000000005</v>
      </c>
      <c r="G367" s="74" t="s">
        <v>378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522611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15</v>
      </c>
      <c r="B368" s="75">
        <v>45761</v>
      </c>
      <c r="C368" s="73">
        <v>3</v>
      </c>
      <c r="D368" s="40" t="s">
        <v>206</v>
      </c>
      <c r="E368" s="25" t="s">
        <v>155</v>
      </c>
      <c r="F368" s="41">
        <v>86.4679</v>
      </c>
      <c r="G368" s="74" t="s">
        <v>378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522611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16</v>
      </c>
      <c r="B369" s="75">
        <v>45768</v>
      </c>
      <c r="C369" s="73">
        <v>3</v>
      </c>
      <c r="D369" s="40" t="s">
        <v>206</v>
      </c>
      <c r="E369" s="25" t="s">
        <v>155</v>
      </c>
      <c r="F369" s="41">
        <v>87.941100000000006</v>
      </c>
      <c r="G369" s="74" t="s">
        <v>378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522611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17</v>
      </c>
      <c r="B370" s="75">
        <v>45775</v>
      </c>
      <c r="C370" s="73">
        <v>3</v>
      </c>
      <c r="D370" s="40" t="s">
        <v>206</v>
      </c>
      <c r="E370" s="25" t="s">
        <v>155</v>
      </c>
      <c r="F370" s="41">
        <v>86.282899999999998</v>
      </c>
      <c r="G370" s="74" t="s">
        <v>378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522611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18</v>
      </c>
      <c r="B371" s="75">
        <v>45782</v>
      </c>
      <c r="C371" s="73">
        <v>3</v>
      </c>
      <c r="D371" s="40" t="s">
        <v>206</v>
      </c>
      <c r="E371" s="25" t="s">
        <v>155</v>
      </c>
      <c r="F371" s="41">
        <v>86.664699999999996</v>
      </c>
      <c r="G371" s="74" t="s">
        <v>378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522611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19</v>
      </c>
      <c r="B372" s="75">
        <v>45789</v>
      </c>
      <c r="C372" s="73">
        <v>3</v>
      </c>
      <c r="D372" s="40" t="s">
        <v>206</v>
      </c>
      <c r="E372" s="25" t="s">
        <v>155</v>
      </c>
      <c r="F372" s="41">
        <v>88.272499999999994</v>
      </c>
      <c r="G372" s="74" t="s">
        <v>378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522611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20</v>
      </c>
      <c r="B373" s="75">
        <v>45796</v>
      </c>
      <c r="C373" s="73">
        <v>3</v>
      </c>
      <c r="D373" s="40" t="s">
        <v>206</v>
      </c>
      <c r="E373" s="25" t="s">
        <v>155</v>
      </c>
      <c r="F373" s="41">
        <v>88.167100000000005</v>
      </c>
      <c r="G373" s="74" t="s">
        <v>378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522611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21</v>
      </c>
      <c r="B374" s="75">
        <v>45803</v>
      </c>
      <c r="C374" s="73">
        <v>3</v>
      </c>
      <c r="D374" s="40" t="s">
        <v>206</v>
      </c>
      <c r="E374" s="25" t="s">
        <v>155</v>
      </c>
      <c r="F374" s="41">
        <v>87.558999999999997</v>
      </c>
      <c r="G374" s="74" t="s">
        <v>378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522611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22</v>
      </c>
      <c r="B375" s="75">
        <v>45810</v>
      </c>
      <c r="C375" s="73">
        <v>3</v>
      </c>
      <c r="D375" s="40" t="s">
        <v>206</v>
      </c>
      <c r="E375" s="25" t="s">
        <v>155</v>
      </c>
      <c r="F375" s="41">
        <v>86.450900000000004</v>
      </c>
      <c r="G375" s="74" t="s">
        <v>378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522611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23</v>
      </c>
      <c r="B376" s="75">
        <v>45817</v>
      </c>
      <c r="C376" s="73">
        <v>3</v>
      </c>
      <c r="D376" s="40" t="s">
        <v>206</v>
      </c>
      <c r="E376" s="25" t="s">
        <v>155</v>
      </c>
      <c r="F376" s="41">
        <v>87.401799999999994</v>
      </c>
      <c r="G376" s="74" t="s">
        <v>378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522611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24</v>
      </c>
      <c r="B377" s="75">
        <v>45824</v>
      </c>
      <c r="C377" s="73">
        <v>3</v>
      </c>
      <c r="D377" s="40" t="s">
        <v>206</v>
      </c>
      <c r="E377" s="25" t="s">
        <v>155</v>
      </c>
      <c r="F377" s="41">
        <v>87.183400000000006</v>
      </c>
      <c r="G377" s="74" t="s">
        <v>378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522611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25</v>
      </c>
      <c r="B378" s="75">
        <v>45831</v>
      </c>
      <c r="C378" s="73">
        <v>3</v>
      </c>
      <c r="D378" s="40" t="s">
        <v>206</v>
      </c>
      <c r="E378" s="25" t="s">
        <v>155</v>
      </c>
      <c r="F378" s="41">
        <v>88.117800000000003</v>
      </c>
      <c r="G378" s="74" t="s">
        <v>378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522611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1</v>
      </c>
      <c r="B379" s="75">
        <v>45663</v>
      </c>
      <c r="C379" s="73">
        <v>1</v>
      </c>
      <c r="D379" s="40" t="s">
        <v>204</v>
      </c>
      <c r="E379" s="25" t="s">
        <v>156</v>
      </c>
      <c r="F379" s="41">
        <v>24.4575</v>
      </c>
      <c r="G379" s="74" t="s">
        <v>378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522611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2</v>
      </c>
      <c r="B380" s="75">
        <v>45670</v>
      </c>
      <c r="C380" s="73">
        <v>1</v>
      </c>
      <c r="D380" s="40" t="s">
        <v>204</v>
      </c>
      <c r="E380" s="25" t="s">
        <v>156</v>
      </c>
      <c r="F380" s="41">
        <v>23.897500000000001</v>
      </c>
      <c r="G380" s="74" t="s">
        <v>378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522611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3</v>
      </c>
      <c r="B381" s="75">
        <v>45677</v>
      </c>
      <c r="C381" s="73">
        <v>1</v>
      </c>
      <c r="D381" s="40" t="s">
        <v>204</v>
      </c>
      <c r="E381" s="25" t="s">
        <v>156</v>
      </c>
      <c r="F381" s="41">
        <v>23.624099999999999</v>
      </c>
      <c r="G381" s="74" t="s">
        <v>378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522611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4</v>
      </c>
      <c r="B382" s="75">
        <v>45684</v>
      </c>
      <c r="C382" s="73">
        <v>1</v>
      </c>
      <c r="D382" s="40" t="s">
        <v>204</v>
      </c>
      <c r="E382" s="25" t="s">
        <v>156</v>
      </c>
      <c r="F382" s="41">
        <v>23.5167</v>
      </c>
      <c r="G382" s="74" t="s">
        <v>378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522611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45691</v>
      </c>
      <c r="C383" s="73">
        <v>1</v>
      </c>
      <c r="D383" s="40" t="s">
        <v>204</v>
      </c>
      <c r="E383" s="25" t="s">
        <v>156</v>
      </c>
      <c r="F383" s="41">
        <v>23.822500000000002</v>
      </c>
      <c r="G383" s="74" t="s">
        <v>378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522611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6</v>
      </c>
      <c r="B384" s="75">
        <v>45698</v>
      </c>
      <c r="C384" s="73">
        <v>1</v>
      </c>
      <c r="D384" s="40" t="s">
        <v>204</v>
      </c>
      <c r="E384" s="25" t="s">
        <v>156</v>
      </c>
      <c r="F384" s="41">
        <v>23.789400000000001</v>
      </c>
      <c r="G384" s="74" t="s">
        <v>378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522611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75">
        <v>45705</v>
      </c>
      <c r="C385" s="73">
        <v>1</v>
      </c>
      <c r="D385" s="40" t="s">
        <v>204</v>
      </c>
      <c r="E385" s="25" t="s">
        <v>156</v>
      </c>
      <c r="F385" s="41">
        <v>23.521999999999998</v>
      </c>
      <c r="G385" s="74" t="s">
        <v>378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522611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8</v>
      </c>
      <c r="B386" s="75">
        <v>45712</v>
      </c>
      <c r="C386" s="73">
        <v>1</v>
      </c>
      <c r="D386" s="40" t="s">
        <v>204</v>
      </c>
      <c r="E386" s="25" t="s">
        <v>156</v>
      </c>
      <c r="F386" s="41">
        <v>23.869900000000001</v>
      </c>
      <c r="G386" s="74" t="s">
        <v>378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522611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9</v>
      </c>
      <c r="B387" s="75">
        <v>45719</v>
      </c>
      <c r="C387" s="73">
        <v>1</v>
      </c>
      <c r="D387" s="40" t="s">
        <v>204</v>
      </c>
      <c r="E387" s="25" t="s">
        <v>156</v>
      </c>
      <c r="F387" s="41">
        <v>23.522099999999998</v>
      </c>
      <c r="G387" s="74" t="s">
        <v>378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522611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10</v>
      </c>
      <c r="B388" s="75">
        <v>45726</v>
      </c>
      <c r="C388" s="73">
        <v>1</v>
      </c>
      <c r="D388" s="40" t="s">
        <v>204</v>
      </c>
      <c r="E388" s="25" t="s">
        <v>156</v>
      </c>
      <c r="F388" s="41">
        <v>24.1431</v>
      </c>
      <c r="G388" s="74" t="s">
        <v>378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11</v>
      </c>
      <c r="B389" s="75">
        <v>45733</v>
      </c>
      <c r="C389" s="73">
        <v>1</v>
      </c>
      <c r="D389" s="40" t="s">
        <v>204</v>
      </c>
      <c r="E389" s="25" t="s">
        <v>156</v>
      </c>
      <c r="F389" s="41">
        <v>24.1295</v>
      </c>
      <c r="G389" s="74" t="s">
        <v>378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522611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12</v>
      </c>
      <c r="B390" s="75">
        <v>45740</v>
      </c>
      <c r="C390" s="73">
        <v>1</v>
      </c>
      <c r="D390" s="40" t="s">
        <v>204</v>
      </c>
      <c r="E390" s="25" t="s">
        <v>156</v>
      </c>
      <c r="F390" s="41">
        <v>24.1356</v>
      </c>
      <c r="G390" s="74" t="s">
        <v>378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522611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13</v>
      </c>
      <c r="B391" s="75">
        <v>45747</v>
      </c>
      <c r="C391" s="73">
        <v>1</v>
      </c>
      <c r="D391" s="40" t="s">
        <v>204</v>
      </c>
      <c r="E391" s="25" t="s">
        <v>156</v>
      </c>
      <c r="F391" s="41">
        <v>23.707899999999999</v>
      </c>
      <c r="G391" s="74" t="s">
        <v>378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522611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14</v>
      </c>
      <c r="B392" s="75">
        <v>45754</v>
      </c>
      <c r="C392" s="73">
        <v>1</v>
      </c>
      <c r="D392" s="40" t="s">
        <v>204</v>
      </c>
      <c r="E392" s="25" t="s">
        <v>156</v>
      </c>
      <c r="F392" s="41">
        <v>23.979099999999999</v>
      </c>
      <c r="G392" s="74" t="s">
        <v>378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522611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15</v>
      </c>
      <c r="B393" s="75">
        <v>45761</v>
      </c>
      <c r="C393" s="73">
        <v>1</v>
      </c>
      <c r="D393" s="40" t="s">
        <v>204</v>
      </c>
      <c r="E393" s="25" t="s">
        <v>156</v>
      </c>
      <c r="F393" s="41">
        <v>23.8017</v>
      </c>
      <c r="G393" s="74" t="s">
        <v>378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522611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16</v>
      </c>
      <c r="B394" s="75">
        <v>45768</v>
      </c>
      <c r="C394" s="73">
        <v>1</v>
      </c>
      <c r="D394" s="40" t="s">
        <v>204</v>
      </c>
      <c r="E394" s="25" t="s">
        <v>156</v>
      </c>
      <c r="F394" s="41">
        <v>23.731200000000001</v>
      </c>
      <c r="G394" s="74" t="s">
        <v>378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522611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17</v>
      </c>
      <c r="B395" s="75">
        <v>45775</v>
      </c>
      <c r="C395" s="73">
        <v>1</v>
      </c>
      <c r="D395" s="40" t="s">
        <v>204</v>
      </c>
      <c r="E395" s="25" t="s">
        <v>156</v>
      </c>
      <c r="F395" s="41">
        <v>23.744900000000001</v>
      </c>
      <c r="G395" s="74" t="s">
        <v>378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522611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18</v>
      </c>
      <c r="B396" s="75">
        <v>45782</v>
      </c>
      <c r="C396" s="73">
        <v>1</v>
      </c>
      <c r="D396" s="40" t="s">
        <v>204</v>
      </c>
      <c r="E396" s="25" t="s">
        <v>156</v>
      </c>
      <c r="F396" s="41">
        <v>23.481300000000001</v>
      </c>
      <c r="G396" s="74" t="s">
        <v>378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522611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19</v>
      </c>
      <c r="B397" s="75">
        <v>45789</v>
      </c>
      <c r="C397" s="73">
        <v>1</v>
      </c>
      <c r="D397" s="40" t="s">
        <v>204</v>
      </c>
      <c r="E397" s="25" t="s">
        <v>156</v>
      </c>
      <c r="F397" s="41">
        <v>23.441700000000001</v>
      </c>
      <c r="G397" s="74" t="s">
        <v>378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522611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20</v>
      </c>
      <c r="B398" s="75">
        <v>45796</v>
      </c>
      <c r="C398" s="73">
        <v>1</v>
      </c>
      <c r="D398" s="40" t="s">
        <v>204</v>
      </c>
      <c r="E398" s="25" t="s">
        <v>156</v>
      </c>
      <c r="F398" s="41">
        <v>24.055900000000001</v>
      </c>
      <c r="G398" s="74" t="s">
        <v>378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522611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21</v>
      </c>
      <c r="B399" s="75">
        <v>45803</v>
      </c>
      <c r="C399" s="73">
        <v>1</v>
      </c>
      <c r="D399" s="40" t="s">
        <v>204</v>
      </c>
      <c r="E399" s="25" t="s">
        <v>156</v>
      </c>
      <c r="F399" s="41">
        <v>23.785499999999999</v>
      </c>
      <c r="G399" s="74" t="s">
        <v>378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522611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22</v>
      </c>
      <c r="B400" s="75">
        <v>45810</v>
      </c>
      <c r="C400" s="73">
        <v>1</v>
      </c>
      <c r="D400" s="40" t="s">
        <v>204</v>
      </c>
      <c r="E400" s="25" t="s">
        <v>156</v>
      </c>
      <c r="F400" s="41">
        <v>23.897300000000001</v>
      </c>
      <c r="G400" s="74" t="s">
        <v>378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522611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23</v>
      </c>
      <c r="B401" s="75">
        <v>45817</v>
      </c>
      <c r="C401" s="73">
        <v>1</v>
      </c>
      <c r="D401" s="40" t="s">
        <v>204</v>
      </c>
      <c r="E401" s="25" t="s">
        <v>156</v>
      </c>
      <c r="F401" s="41">
        <v>24.1128</v>
      </c>
      <c r="G401" s="74" t="s">
        <v>378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522611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24</v>
      </c>
      <c r="B402" s="75">
        <v>45824</v>
      </c>
      <c r="C402" s="73">
        <v>1</v>
      </c>
      <c r="D402" s="40" t="s">
        <v>204</v>
      </c>
      <c r="E402" s="25" t="s">
        <v>156</v>
      </c>
      <c r="F402" s="41">
        <v>23.362400000000001</v>
      </c>
      <c r="G402" s="74" t="s">
        <v>378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522611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25</v>
      </c>
      <c r="B403" s="75">
        <v>45831</v>
      </c>
      <c r="C403" s="73">
        <v>1</v>
      </c>
      <c r="D403" s="40" t="s">
        <v>204</v>
      </c>
      <c r="E403" s="25" t="s">
        <v>156</v>
      </c>
      <c r="F403" s="41">
        <v>23.622800000000002</v>
      </c>
      <c r="G403" s="74" t="s">
        <v>378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522611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1</v>
      </c>
      <c r="B404" s="75">
        <v>45663</v>
      </c>
      <c r="C404" s="73">
        <v>2</v>
      </c>
      <c r="D404" s="40" t="s">
        <v>205</v>
      </c>
      <c r="E404" s="25" t="s">
        <v>156</v>
      </c>
      <c r="F404" s="41">
        <v>28.091899999999999</v>
      </c>
      <c r="G404" s="74" t="s">
        <v>378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2</v>
      </c>
      <c r="B405" s="75">
        <v>45670</v>
      </c>
      <c r="C405" s="73">
        <v>2</v>
      </c>
      <c r="D405" s="40" t="s">
        <v>205</v>
      </c>
      <c r="E405" s="25" t="s">
        <v>156</v>
      </c>
      <c r="F405" s="41">
        <v>28.1374</v>
      </c>
      <c r="G405" s="74" t="s">
        <v>378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3</v>
      </c>
      <c r="B406" s="75">
        <v>45677</v>
      </c>
      <c r="C406" s="73">
        <v>2</v>
      </c>
      <c r="D406" s="40" t="s">
        <v>205</v>
      </c>
      <c r="E406" s="25" t="s">
        <v>156</v>
      </c>
      <c r="F406" s="41">
        <v>27.976099999999999</v>
      </c>
      <c r="G406" s="74" t="s">
        <v>378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4</v>
      </c>
      <c r="B407" s="75">
        <v>45684</v>
      </c>
      <c r="C407" s="73">
        <v>2</v>
      </c>
      <c r="D407" s="40" t="s">
        <v>205</v>
      </c>
      <c r="E407" s="25" t="s">
        <v>156</v>
      </c>
      <c r="F407" s="41">
        <v>28.271000000000001</v>
      </c>
      <c r="G407" s="74" t="s">
        <v>378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45691</v>
      </c>
      <c r="C408" s="73">
        <v>2</v>
      </c>
      <c r="D408" s="40" t="s">
        <v>205</v>
      </c>
      <c r="E408" s="25" t="s">
        <v>156</v>
      </c>
      <c r="F408" s="41">
        <v>28.099299999999999</v>
      </c>
      <c r="G408" s="74" t="s">
        <v>378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6</v>
      </c>
      <c r="B409" s="75">
        <v>45698</v>
      </c>
      <c r="C409" s="73">
        <v>2</v>
      </c>
      <c r="D409" s="40" t="s">
        <v>205</v>
      </c>
      <c r="E409" s="25" t="s">
        <v>156</v>
      </c>
      <c r="F409" s="41">
        <v>27.800699999999999</v>
      </c>
      <c r="G409" s="74" t="s">
        <v>378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75">
        <v>45705</v>
      </c>
      <c r="C410" s="73">
        <v>2</v>
      </c>
      <c r="D410" s="40" t="s">
        <v>205</v>
      </c>
      <c r="E410" s="25" t="s">
        <v>156</v>
      </c>
      <c r="F410" s="41">
        <v>27.86</v>
      </c>
      <c r="G410" s="74" t="s">
        <v>378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8</v>
      </c>
      <c r="B411" s="75">
        <v>45712</v>
      </c>
      <c r="C411" s="73">
        <v>2</v>
      </c>
      <c r="D411" s="40" t="s">
        <v>205</v>
      </c>
      <c r="E411" s="25" t="s">
        <v>156</v>
      </c>
      <c r="F411" s="41">
        <v>28.2241</v>
      </c>
      <c r="G411" s="74" t="s">
        <v>378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9</v>
      </c>
      <c r="B412" s="75">
        <v>45719</v>
      </c>
      <c r="C412" s="73">
        <v>2</v>
      </c>
      <c r="D412" s="40" t="s">
        <v>205</v>
      </c>
      <c r="E412" s="25" t="s">
        <v>156</v>
      </c>
      <c r="F412" s="41">
        <v>28.1525</v>
      </c>
      <c r="G412" s="74" t="s">
        <v>378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10</v>
      </c>
      <c r="B413" s="75">
        <v>45726</v>
      </c>
      <c r="C413" s="73">
        <v>2</v>
      </c>
      <c r="D413" s="40" t="s">
        <v>205</v>
      </c>
      <c r="E413" s="25" t="s">
        <v>156</v>
      </c>
      <c r="F413" s="41">
        <v>27.6569</v>
      </c>
      <c r="G413" s="74" t="s">
        <v>378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11</v>
      </c>
      <c r="B414" s="75">
        <v>45733</v>
      </c>
      <c r="C414" s="73">
        <v>2</v>
      </c>
      <c r="D414" s="40" t="s">
        <v>205</v>
      </c>
      <c r="E414" s="25" t="s">
        <v>156</v>
      </c>
      <c r="F414" s="41">
        <v>28.337800000000001</v>
      </c>
      <c r="G414" s="74" t="s">
        <v>378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12</v>
      </c>
      <c r="B415" s="75">
        <v>45740</v>
      </c>
      <c r="C415" s="73">
        <v>2</v>
      </c>
      <c r="D415" s="40" t="s">
        <v>205</v>
      </c>
      <c r="E415" s="25" t="s">
        <v>156</v>
      </c>
      <c r="F415" s="41">
        <v>28.180599999999998</v>
      </c>
      <c r="G415" s="74" t="s">
        <v>378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13</v>
      </c>
      <c r="B416" s="75">
        <v>45747</v>
      </c>
      <c r="C416" s="73">
        <v>2</v>
      </c>
      <c r="D416" s="40" t="s">
        <v>205</v>
      </c>
      <c r="E416" s="25" t="s">
        <v>156</v>
      </c>
      <c r="F416" s="41">
        <v>28.3369</v>
      </c>
      <c r="G416" s="74" t="s">
        <v>378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14</v>
      </c>
      <c r="B417" s="75">
        <v>45754</v>
      </c>
      <c r="C417" s="73">
        <v>2</v>
      </c>
      <c r="D417" s="40" t="s">
        <v>205</v>
      </c>
      <c r="E417" s="25" t="s">
        <v>156</v>
      </c>
      <c r="F417" s="41">
        <v>27.974699999999999</v>
      </c>
      <c r="G417" s="74" t="s">
        <v>378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15</v>
      </c>
      <c r="B418" s="75">
        <v>45761</v>
      </c>
      <c r="C418" s="73">
        <v>2</v>
      </c>
      <c r="D418" s="40" t="s">
        <v>205</v>
      </c>
      <c r="E418" s="25" t="s">
        <v>156</v>
      </c>
      <c r="F418" s="41">
        <v>27.993200000000002</v>
      </c>
      <c r="G418" s="74" t="s">
        <v>378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16</v>
      </c>
      <c r="B419" s="75">
        <v>45768</v>
      </c>
      <c r="C419" s="73">
        <v>2</v>
      </c>
      <c r="D419" s="40" t="s">
        <v>205</v>
      </c>
      <c r="E419" s="25" t="s">
        <v>156</v>
      </c>
      <c r="F419" s="41">
        <v>27.818899999999999</v>
      </c>
      <c r="G419" s="74" t="s">
        <v>378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17</v>
      </c>
      <c r="B420" s="75">
        <v>45775</v>
      </c>
      <c r="C420" s="73">
        <v>2</v>
      </c>
      <c r="D420" s="40" t="s">
        <v>205</v>
      </c>
      <c r="E420" s="25" t="s">
        <v>156</v>
      </c>
      <c r="F420" s="41">
        <v>28.587299999999999</v>
      </c>
      <c r="G420" s="74" t="s">
        <v>378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18</v>
      </c>
      <c r="B421" s="75">
        <v>45782</v>
      </c>
      <c r="C421" s="73">
        <v>2</v>
      </c>
      <c r="D421" s="40" t="s">
        <v>205</v>
      </c>
      <c r="E421" s="25" t="s">
        <v>156</v>
      </c>
      <c r="F421" s="41">
        <v>28.0184</v>
      </c>
      <c r="G421" s="74" t="s">
        <v>378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19</v>
      </c>
      <c r="B422" s="75">
        <v>45789</v>
      </c>
      <c r="C422" s="73">
        <v>2</v>
      </c>
      <c r="D422" s="40" t="s">
        <v>205</v>
      </c>
      <c r="E422" s="25" t="s">
        <v>156</v>
      </c>
      <c r="F422" s="41">
        <v>28.388100000000001</v>
      </c>
      <c r="G422" s="74" t="s">
        <v>378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20</v>
      </c>
      <c r="B423" s="75">
        <v>45796</v>
      </c>
      <c r="C423" s="73">
        <v>2</v>
      </c>
      <c r="D423" s="40" t="s">
        <v>205</v>
      </c>
      <c r="E423" s="25" t="s">
        <v>156</v>
      </c>
      <c r="F423" s="41">
        <v>27.9194</v>
      </c>
      <c r="G423" s="74" t="s">
        <v>378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21</v>
      </c>
      <c r="B424" s="75">
        <v>45803</v>
      </c>
      <c r="C424" s="73">
        <v>2</v>
      </c>
      <c r="D424" s="40" t="s">
        <v>205</v>
      </c>
      <c r="E424" s="25" t="s">
        <v>156</v>
      </c>
      <c r="F424" s="41">
        <v>28.089500000000001</v>
      </c>
      <c r="G424" s="74" t="s">
        <v>378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22</v>
      </c>
      <c r="B425" s="75">
        <v>45810</v>
      </c>
      <c r="C425" s="73">
        <v>2</v>
      </c>
      <c r="D425" s="40" t="s">
        <v>205</v>
      </c>
      <c r="E425" s="25" t="s">
        <v>156</v>
      </c>
      <c r="F425" s="41">
        <v>27.704599999999999</v>
      </c>
      <c r="G425" s="74" t="s">
        <v>378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23</v>
      </c>
      <c r="B426" s="75">
        <v>45817</v>
      </c>
      <c r="C426" s="73">
        <v>2</v>
      </c>
      <c r="D426" s="40" t="s">
        <v>205</v>
      </c>
      <c r="E426" s="25" t="s">
        <v>156</v>
      </c>
      <c r="F426" s="41">
        <v>27.974900000000002</v>
      </c>
      <c r="G426" s="74" t="s">
        <v>378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24</v>
      </c>
      <c r="B427" s="75">
        <v>45824</v>
      </c>
      <c r="C427" s="73">
        <v>2</v>
      </c>
      <c r="D427" s="40" t="s">
        <v>205</v>
      </c>
      <c r="E427" s="25" t="s">
        <v>156</v>
      </c>
      <c r="F427" s="41">
        <v>28.261500000000002</v>
      </c>
      <c r="G427" s="74" t="s">
        <v>378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25</v>
      </c>
      <c r="B428" s="75">
        <v>45831</v>
      </c>
      <c r="C428" s="73">
        <v>2</v>
      </c>
      <c r="D428" s="40" t="s">
        <v>205</v>
      </c>
      <c r="E428" s="25" t="s">
        <v>156</v>
      </c>
      <c r="F428" s="41">
        <v>27.7926</v>
      </c>
      <c r="G428" s="74" t="s">
        <v>378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1</v>
      </c>
      <c r="B429" s="75">
        <v>45663</v>
      </c>
      <c r="C429" s="73">
        <v>3</v>
      </c>
      <c r="D429" s="40" t="s">
        <v>206</v>
      </c>
      <c r="E429" s="25" t="s">
        <v>156</v>
      </c>
      <c r="F429" s="41">
        <v>30.6477</v>
      </c>
      <c r="G429" s="74" t="s">
        <v>378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2</v>
      </c>
      <c r="B430" s="75">
        <v>45670</v>
      </c>
      <c r="C430" s="73">
        <v>3</v>
      </c>
      <c r="D430" s="40" t="s">
        <v>206</v>
      </c>
      <c r="E430" s="25" t="s">
        <v>156</v>
      </c>
      <c r="F430" s="41">
        <v>30.473199999999999</v>
      </c>
      <c r="G430" s="74" t="s">
        <v>378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3</v>
      </c>
      <c r="B431" s="75">
        <v>45677</v>
      </c>
      <c r="C431" s="73">
        <v>3</v>
      </c>
      <c r="D431" s="40" t="s">
        <v>206</v>
      </c>
      <c r="E431" s="25" t="s">
        <v>156</v>
      </c>
      <c r="F431" s="41">
        <v>30.145199999999999</v>
      </c>
      <c r="G431" s="74" t="s">
        <v>378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4</v>
      </c>
      <c r="B432" s="75">
        <v>45684</v>
      </c>
      <c r="C432" s="73">
        <v>3</v>
      </c>
      <c r="D432" s="40" t="s">
        <v>206</v>
      </c>
      <c r="E432" s="25" t="s">
        <v>156</v>
      </c>
      <c r="F432" s="41">
        <v>30.274000000000001</v>
      </c>
      <c r="G432" s="74" t="s">
        <v>378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5</v>
      </c>
      <c r="B433" s="75">
        <v>45691</v>
      </c>
      <c r="C433" s="73">
        <v>3</v>
      </c>
      <c r="D433" s="40" t="s">
        <v>206</v>
      </c>
      <c r="E433" s="25" t="s">
        <v>156</v>
      </c>
      <c r="F433" s="41">
        <v>30.284099999999999</v>
      </c>
      <c r="G433" s="74" t="s">
        <v>378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45698</v>
      </c>
      <c r="C434" s="73">
        <v>3</v>
      </c>
      <c r="D434" s="40" t="s">
        <v>206</v>
      </c>
      <c r="E434" s="25" t="s">
        <v>156</v>
      </c>
      <c r="F434" s="41">
        <v>30.3813</v>
      </c>
      <c r="G434" s="74" t="s">
        <v>378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75">
        <v>45705</v>
      </c>
      <c r="C435" s="73">
        <v>3</v>
      </c>
      <c r="D435" s="40" t="s">
        <v>206</v>
      </c>
      <c r="E435" s="25" t="s">
        <v>156</v>
      </c>
      <c r="F435" s="41">
        <v>30.265799999999999</v>
      </c>
      <c r="G435" s="74" t="s">
        <v>378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8</v>
      </c>
      <c r="B436" s="75">
        <v>45712</v>
      </c>
      <c r="C436" s="73">
        <v>3</v>
      </c>
      <c r="D436" s="40" t="s">
        <v>206</v>
      </c>
      <c r="E436" s="25" t="s">
        <v>156</v>
      </c>
      <c r="F436" s="41">
        <v>30.1967</v>
      </c>
      <c r="G436" s="74" t="s">
        <v>378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9</v>
      </c>
      <c r="B437" s="75">
        <v>45719</v>
      </c>
      <c r="C437" s="73">
        <v>3</v>
      </c>
      <c r="D437" s="40" t="s">
        <v>206</v>
      </c>
      <c r="E437" s="25" t="s">
        <v>156</v>
      </c>
      <c r="F437" s="41">
        <v>30.320799999999998</v>
      </c>
      <c r="G437" s="74" t="s">
        <v>378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10</v>
      </c>
      <c r="B438" s="75">
        <v>45726</v>
      </c>
      <c r="C438" s="73">
        <v>3</v>
      </c>
      <c r="D438" s="40" t="s">
        <v>206</v>
      </c>
      <c r="E438" s="25" t="s">
        <v>156</v>
      </c>
      <c r="F438" s="41">
        <v>30.1493</v>
      </c>
      <c r="G438" s="74" t="s">
        <v>378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25">
      <c r="A439" s="73">
        <v>11</v>
      </c>
      <c r="B439" s="75">
        <v>45733</v>
      </c>
      <c r="C439" s="73">
        <v>3</v>
      </c>
      <c r="D439" s="40" t="s">
        <v>206</v>
      </c>
      <c r="E439" s="25" t="s">
        <v>156</v>
      </c>
      <c r="F439" s="41">
        <v>30.0869</v>
      </c>
      <c r="G439" s="74" t="s">
        <v>378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25">
      <c r="A440" s="73">
        <v>12</v>
      </c>
      <c r="B440" s="75">
        <v>45740</v>
      </c>
      <c r="C440" s="73">
        <v>3</v>
      </c>
      <c r="D440" s="40" t="s">
        <v>206</v>
      </c>
      <c r="E440" s="25" t="s">
        <v>156</v>
      </c>
      <c r="F440" s="41">
        <v>30.381699999999999</v>
      </c>
      <c r="G440" s="74" t="s">
        <v>378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25">
      <c r="A441" s="73">
        <v>13</v>
      </c>
      <c r="B441" s="75">
        <v>45747</v>
      </c>
      <c r="C441" s="73">
        <v>3</v>
      </c>
      <c r="D441" s="40" t="s">
        <v>206</v>
      </c>
      <c r="E441" s="25" t="s">
        <v>156</v>
      </c>
      <c r="F441" s="41">
        <v>30.602699999999999</v>
      </c>
      <c r="G441" s="74" t="s">
        <v>378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25">
      <c r="A442" s="73">
        <v>14</v>
      </c>
      <c r="B442" s="75">
        <v>45754</v>
      </c>
      <c r="C442" s="73">
        <v>3</v>
      </c>
      <c r="D442" s="40" t="s">
        <v>206</v>
      </c>
      <c r="E442" s="25" t="s">
        <v>156</v>
      </c>
      <c r="F442" s="41">
        <v>30.03</v>
      </c>
      <c r="G442" s="74" t="s">
        <v>378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25">
      <c r="A443" s="73">
        <v>15</v>
      </c>
      <c r="B443" s="75">
        <v>45761</v>
      </c>
      <c r="C443" s="73">
        <v>3</v>
      </c>
      <c r="D443" s="40" t="s">
        <v>206</v>
      </c>
      <c r="E443" s="25" t="s">
        <v>156</v>
      </c>
      <c r="F443" s="41">
        <v>30.393899999999999</v>
      </c>
      <c r="G443" s="74" t="s">
        <v>378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25">
      <c r="A444" s="73">
        <v>16</v>
      </c>
      <c r="B444" s="75">
        <v>45768</v>
      </c>
      <c r="C444" s="73">
        <v>3</v>
      </c>
      <c r="D444" s="40" t="s">
        <v>206</v>
      </c>
      <c r="E444" s="25" t="s">
        <v>156</v>
      </c>
      <c r="F444" s="41">
        <v>30.238800000000001</v>
      </c>
      <c r="G444" s="74" t="s">
        <v>378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25">
      <c r="A445" s="73">
        <v>17</v>
      </c>
      <c r="B445" s="75">
        <v>45775</v>
      </c>
      <c r="C445" s="73">
        <v>3</v>
      </c>
      <c r="D445" s="40" t="s">
        <v>206</v>
      </c>
      <c r="E445" s="25" t="s">
        <v>156</v>
      </c>
      <c r="F445" s="41">
        <v>30.161100000000001</v>
      </c>
      <c r="G445" s="74" t="s">
        <v>378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25">
      <c r="A446" s="73">
        <v>18</v>
      </c>
      <c r="B446" s="75">
        <v>45782</v>
      </c>
      <c r="C446" s="73">
        <v>3</v>
      </c>
      <c r="D446" s="40" t="s">
        <v>206</v>
      </c>
      <c r="E446" s="25" t="s">
        <v>156</v>
      </c>
      <c r="F446" s="41">
        <v>30.595700000000001</v>
      </c>
      <c r="G446" s="74" t="s">
        <v>378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25">
      <c r="A447" s="73">
        <v>19</v>
      </c>
      <c r="B447" s="75">
        <v>45789</v>
      </c>
      <c r="C447" s="73">
        <v>3</v>
      </c>
      <c r="D447" s="40" t="s">
        <v>206</v>
      </c>
      <c r="E447" s="25" t="s">
        <v>156</v>
      </c>
      <c r="F447" s="41">
        <v>30.270099999999999</v>
      </c>
      <c r="G447" s="74" t="s">
        <v>378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25">
      <c r="A448" s="73">
        <v>20</v>
      </c>
      <c r="B448" s="75">
        <v>45796</v>
      </c>
      <c r="C448" s="73">
        <v>3</v>
      </c>
      <c r="D448" s="40" t="s">
        <v>206</v>
      </c>
      <c r="E448" s="25" t="s">
        <v>156</v>
      </c>
      <c r="F448" s="41">
        <v>30.748899999999999</v>
      </c>
      <c r="G448" s="74" t="s">
        <v>378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25">
      <c r="A449" s="73">
        <v>21</v>
      </c>
      <c r="B449" s="75">
        <v>45803</v>
      </c>
      <c r="C449" s="73">
        <v>3</v>
      </c>
      <c r="D449" s="40" t="s">
        <v>206</v>
      </c>
      <c r="E449" s="25" t="s">
        <v>156</v>
      </c>
      <c r="F449" s="41">
        <v>30.207899999999999</v>
      </c>
      <c r="G449" s="74" t="s">
        <v>378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25">
      <c r="A450" s="73">
        <v>22</v>
      </c>
      <c r="B450" s="75">
        <v>45810</v>
      </c>
      <c r="C450" s="73">
        <v>3</v>
      </c>
      <c r="D450" s="40" t="s">
        <v>206</v>
      </c>
      <c r="E450" s="25" t="s">
        <v>156</v>
      </c>
      <c r="F450" s="41">
        <v>30.4849</v>
      </c>
      <c r="G450" s="74" t="s">
        <v>378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25">
      <c r="A451" s="73">
        <v>23</v>
      </c>
      <c r="B451" s="75">
        <v>45817</v>
      </c>
      <c r="C451" s="73">
        <v>3</v>
      </c>
      <c r="D451" s="40" t="s">
        <v>206</v>
      </c>
      <c r="E451" s="25" t="s">
        <v>156</v>
      </c>
      <c r="F451" s="41">
        <v>30.339099999999998</v>
      </c>
      <c r="G451" s="74" t="s">
        <v>378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25">
      <c r="A452" s="73">
        <v>24</v>
      </c>
      <c r="B452" s="75">
        <v>45824</v>
      </c>
      <c r="C452" s="73">
        <v>3</v>
      </c>
      <c r="D452" s="40" t="s">
        <v>206</v>
      </c>
      <c r="E452" s="25" t="s">
        <v>156</v>
      </c>
      <c r="F452" s="41">
        <v>30.214099999999998</v>
      </c>
      <c r="G452" s="74" t="s">
        <v>378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25</v>
      </c>
      <c r="B453" s="75">
        <v>45831</v>
      </c>
      <c r="C453" s="73">
        <v>3</v>
      </c>
      <c r="D453" s="40" t="s">
        <v>206</v>
      </c>
      <c r="E453" s="25" t="s">
        <v>156</v>
      </c>
      <c r="F453" s="41">
        <v>30.532599999999999</v>
      </c>
      <c r="G453" s="74" t="s">
        <v>378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1</v>
      </c>
      <c r="B454" s="75">
        <v>45663</v>
      </c>
      <c r="C454" s="73">
        <v>1</v>
      </c>
      <c r="D454" s="40" t="s">
        <v>204</v>
      </c>
      <c r="E454" s="25" t="s">
        <v>157</v>
      </c>
      <c r="F454" s="41">
        <v>32.927599999999998</v>
      </c>
      <c r="G454" s="74" t="s">
        <v>378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2</v>
      </c>
      <c r="B455" s="75">
        <v>45670</v>
      </c>
      <c r="C455" s="73">
        <v>1</v>
      </c>
      <c r="D455" s="40" t="s">
        <v>204</v>
      </c>
      <c r="E455" s="25" t="s">
        <v>157</v>
      </c>
      <c r="F455" s="41">
        <v>33.366</v>
      </c>
      <c r="G455" s="74" t="s">
        <v>378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3</v>
      </c>
      <c r="B456" s="75">
        <v>45677</v>
      </c>
      <c r="C456" s="73">
        <v>1</v>
      </c>
      <c r="D456" s="40" t="s">
        <v>204</v>
      </c>
      <c r="E456" s="25" t="s">
        <v>157</v>
      </c>
      <c r="F456" s="41">
        <v>32.989899999999999</v>
      </c>
      <c r="G456" s="74" t="s">
        <v>378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4</v>
      </c>
      <c r="B457" s="75">
        <v>45684</v>
      </c>
      <c r="C457" s="73">
        <v>1</v>
      </c>
      <c r="D457" s="40" t="s">
        <v>204</v>
      </c>
      <c r="E457" s="25" t="s">
        <v>157</v>
      </c>
      <c r="F457" s="41">
        <v>32.389400000000002</v>
      </c>
      <c r="G457" s="74" t="s">
        <v>378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5</v>
      </c>
      <c r="B458" s="75">
        <v>45691</v>
      </c>
      <c r="C458" s="73">
        <v>1</v>
      </c>
      <c r="D458" s="40" t="s">
        <v>204</v>
      </c>
      <c r="E458" s="25" t="s">
        <v>157</v>
      </c>
      <c r="F458" s="41">
        <v>32.958199999999998</v>
      </c>
      <c r="G458" s="74" t="s">
        <v>378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45698</v>
      </c>
      <c r="C459" s="73">
        <v>1</v>
      </c>
      <c r="D459" s="40" t="s">
        <v>204</v>
      </c>
      <c r="E459" s="25" t="s">
        <v>157</v>
      </c>
      <c r="F459" s="41">
        <v>33.0473</v>
      </c>
      <c r="G459" s="74" t="s">
        <v>378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7</v>
      </c>
      <c r="B460" s="75">
        <v>45705</v>
      </c>
      <c r="C460" s="73">
        <v>1</v>
      </c>
      <c r="D460" s="40" t="s">
        <v>204</v>
      </c>
      <c r="E460" s="25" t="s">
        <v>157</v>
      </c>
      <c r="F460" s="41">
        <v>33.571399999999997</v>
      </c>
      <c r="G460" s="74" t="s">
        <v>378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75">
        <v>45712</v>
      </c>
      <c r="C461" s="73">
        <v>1</v>
      </c>
      <c r="D461" s="40" t="s">
        <v>204</v>
      </c>
      <c r="E461" s="25" t="s">
        <v>157</v>
      </c>
      <c r="F461" s="41">
        <v>32.493200000000002</v>
      </c>
      <c r="G461" s="74" t="s">
        <v>378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9</v>
      </c>
      <c r="B462" s="75">
        <v>45719</v>
      </c>
      <c r="C462" s="73">
        <v>1</v>
      </c>
      <c r="D462" s="40" t="s">
        <v>204</v>
      </c>
      <c r="E462" s="25" t="s">
        <v>157</v>
      </c>
      <c r="F462" s="41">
        <v>32.994500000000002</v>
      </c>
      <c r="G462" s="74" t="s">
        <v>378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10</v>
      </c>
      <c r="B463" s="75">
        <v>45726</v>
      </c>
      <c r="C463" s="73">
        <v>1</v>
      </c>
      <c r="D463" s="40" t="s">
        <v>204</v>
      </c>
      <c r="E463" s="25" t="s">
        <v>157</v>
      </c>
      <c r="F463" s="41">
        <v>32.021599999999999</v>
      </c>
      <c r="G463" s="74" t="s">
        <v>378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11</v>
      </c>
      <c r="B464" s="75">
        <v>45733</v>
      </c>
      <c r="C464" s="73">
        <v>1</v>
      </c>
      <c r="D464" s="40" t="s">
        <v>204</v>
      </c>
      <c r="E464" s="25" t="s">
        <v>157</v>
      </c>
      <c r="F464" s="41">
        <v>33.393900000000002</v>
      </c>
      <c r="G464" s="74" t="s">
        <v>378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12</v>
      </c>
      <c r="B465" s="75">
        <v>45740</v>
      </c>
      <c r="C465" s="73">
        <v>1</v>
      </c>
      <c r="D465" s="40" t="s">
        <v>204</v>
      </c>
      <c r="E465" s="25" t="s">
        <v>157</v>
      </c>
      <c r="F465" s="41">
        <v>32.3919</v>
      </c>
      <c r="G465" s="74" t="s">
        <v>378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13</v>
      </c>
      <c r="B466" s="75">
        <v>45747</v>
      </c>
      <c r="C466" s="73">
        <v>1</v>
      </c>
      <c r="D466" s="40" t="s">
        <v>204</v>
      </c>
      <c r="E466" s="25" t="s">
        <v>157</v>
      </c>
      <c r="F466" s="41">
        <v>31.972799999999999</v>
      </c>
      <c r="G466" s="74" t="s">
        <v>378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14</v>
      </c>
      <c r="B467" s="75">
        <v>45754</v>
      </c>
      <c r="C467" s="73">
        <v>1</v>
      </c>
      <c r="D467" s="40" t="s">
        <v>204</v>
      </c>
      <c r="E467" s="25" t="s">
        <v>157</v>
      </c>
      <c r="F467" s="41">
        <v>32.982999999999997</v>
      </c>
      <c r="G467" s="74" t="s">
        <v>378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15</v>
      </c>
      <c r="B468" s="75">
        <v>45761</v>
      </c>
      <c r="C468" s="73">
        <v>1</v>
      </c>
      <c r="D468" s="40" t="s">
        <v>204</v>
      </c>
      <c r="E468" s="25" t="s">
        <v>157</v>
      </c>
      <c r="F468" s="41">
        <v>33.656599999999997</v>
      </c>
      <c r="G468" s="74" t="s">
        <v>378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16</v>
      </c>
      <c r="B469" s="75">
        <v>45768</v>
      </c>
      <c r="C469" s="73">
        <v>1</v>
      </c>
      <c r="D469" s="40" t="s">
        <v>204</v>
      </c>
      <c r="E469" s="25" t="s">
        <v>157</v>
      </c>
      <c r="F469" s="41">
        <v>32.135800000000003</v>
      </c>
      <c r="G469" s="74" t="s">
        <v>378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3">
        <v>17</v>
      </c>
      <c r="B470" s="75">
        <v>45775</v>
      </c>
      <c r="C470" s="73">
        <v>1</v>
      </c>
      <c r="D470" s="40" t="s">
        <v>204</v>
      </c>
      <c r="E470" s="25" t="s">
        <v>157</v>
      </c>
      <c r="F470" s="41">
        <v>32.388100000000001</v>
      </c>
      <c r="G470" s="74" t="s">
        <v>378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3">
        <v>18</v>
      </c>
      <c r="B471" s="75">
        <v>45782</v>
      </c>
      <c r="C471" s="73">
        <v>1</v>
      </c>
      <c r="D471" s="40" t="s">
        <v>204</v>
      </c>
      <c r="E471" s="25" t="s">
        <v>157</v>
      </c>
      <c r="F471" s="41">
        <v>32.587499999999999</v>
      </c>
      <c r="G471" s="74" t="s">
        <v>378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3">
        <v>19</v>
      </c>
      <c r="B472" s="75">
        <v>45789</v>
      </c>
      <c r="C472" s="73">
        <v>1</v>
      </c>
      <c r="D472" s="40" t="s">
        <v>204</v>
      </c>
      <c r="E472" s="25" t="s">
        <v>157</v>
      </c>
      <c r="F472" s="41">
        <v>32.364100000000001</v>
      </c>
      <c r="G472" s="74" t="s">
        <v>378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3">
        <v>20</v>
      </c>
      <c r="B473" s="75">
        <v>45796</v>
      </c>
      <c r="C473" s="73">
        <v>1</v>
      </c>
      <c r="D473" s="40" t="s">
        <v>204</v>
      </c>
      <c r="E473" s="25" t="s">
        <v>157</v>
      </c>
      <c r="F473" s="41">
        <v>33.236600000000003</v>
      </c>
      <c r="G473" s="74" t="s">
        <v>378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3">
        <v>21</v>
      </c>
      <c r="B474" s="75">
        <v>45803</v>
      </c>
      <c r="C474" s="73">
        <v>1</v>
      </c>
      <c r="D474" s="40" t="s">
        <v>204</v>
      </c>
      <c r="E474" s="25" t="s">
        <v>157</v>
      </c>
      <c r="F474" s="41">
        <v>32.550400000000003</v>
      </c>
      <c r="G474" s="74" t="s">
        <v>378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3">
        <v>22</v>
      </c>
      <c r="B475" s="75">
        <v>45810</v>
      </c>
      <c r="C475" s="73">
        <v>1</v>
      </c>
      <c r="D475" s="40" t="s">
        <v>204</v>
      </c>
      <c r="E475" s="25" t="s">
        <v>157</v>
      </c>
      <c r="F475" s="41">
        <v>32.6</v>
      </c>
      <c r="G475" s="74" t="s">
        <v>378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3">
        <v>23</v>
      </c>
      <c r="B476" s="75">
        <v>45817</v>
      </c>
      <c r="C476" s="73">
        <v>1</v>
      </c>
      <c r="D476" s="40" t="s">
        <v>204</v>
      </c>
      <c r="E476" s="25" t="s">
        <v>157</v>
      </c>
      <c r="F476" s="41">
        <v>33.354500000000002</v>
      </c>
      <c r="G476" s="74" t="s">
        <v>378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3">
        <v>24</v>
      </c>
      <c r="B477" s="75">
        <v>45824</v>
      </c>
      <c r="C477" s="73">
        <v>1</v>
      </c>
      <c r="D477" s="40" t="s">
        <v>204</v>
      </c>
      <c r="E477" s="25" t="s">
        <v>157</v>
      </c>
      <c r="F477" s="41">
        <v>32.580399999999997</v>
      </c>
      <c r="G477" s="74" t="s">
        <v>378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3">
        <v>25</v>
      </c>
      <c r="B478" s="75">
        <v>45831</v>
      </c>
      <c r="C478" s="73">
        <v>1</v>
      </c>
      <c r="D478" s="40" t="s">
        <v>204</v>
      </c>
      <c r="E478" s="25" t="s">
        <v>157</v>
      </c>
      <c r="F478" s="41">
        <v>33.267499999999998</v>
      </c>
      <c r="G478" s="74" t="s">
        <v>378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3">
        <v>1</v>
      </c>
      <c r="B479" s="75">
        <v>45663</v>
      </c>
      <c r="C479" s="73">
        <v>2</v>
      </c>
      <c r="D479" s="40" t="s">
        <v>205</v>
      </c>
      <c r="E479" s="25" t="s">
        <v>157</v>
      </c>
      <c r="F479" s="41">
        <v>33.903500000000001</v>
      </c>
      <c r="G479" s="74" t="s">
        <v>378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2</v>
      </c>
      <c r="B480" s="75">
        <v>45670</v>
      </c>
      <c r="C480" s="73">
        <v>2</v>
      </c>
      <c r="D480" s="40" t="s">
        <v>205</v>
      </c>
      <c r="E480" s="25" t="s">
        <v>157</v>
      </c>
      <c r="F480" s="41">
        <v>33.812100000000001</v>
      </c>
      <c r="G480" s="74" t="s">
        <v>378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3</v>
      </c>
      <c r="B481" s="75">
        <v>45677</v>
      </c>
      <c r="C481" s="73">
        <v>2</v>
      </c>
      <c r="D481" s="40" t="s">
        <v>205</v>
      </c>
      <c r="E481" s="25" t="s">
        <v>157</v>
      </c>
      <c r="F481" s="41">
        <v>33.575400000000002</v>
      </c>
      <c r="G481" s="74" t="s">
        <v>378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4</v>
      </c>
      <c r="B482" s="75">
        <v>45684</v>
      </c>
      <c r="C482" s="73">
        <v>2</v>
      </c>
      <c r="D482" s="40" t="s">
        <v>205</v>
      </c>
      <c r="E482" s="25" t="s">
        <v>157</v>
      </c>
      <c r="F482" s="41">
        <v>34.979199999999999</v>
      </c>
      <c r="G482" s="74" t="s">
        <v>378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5</v>
      </c>
      <c r="B483" s="75">
        <v>45691</v>
      </c>
      <c r="C483" s="73">
        <v>2</v>
      </c>
      <c r="D483" s="40" t="s">
        <v>205</v>
      </c>
      <c r="E483" s="25" t="s">
        <v>157</v>
      </c>
      <c r="F483" s="41">
        <v>34.150799999999997</v>
      </c>
      <c r="G483" s="74" t="s">
        <v>378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45698</v>
      </c>
      <c r="C484" s="73">
        <v>2</v>
      </c>
      <c r="D484" s="40" t="s">
        <v>205</v>
      </c>
      <c r="E484" s="25" t="s">
        <v>157</v>
      </c>
      <c r="F484" s="41">
        <v>34.365000000000002</v>
      </c>
      <c r="G484" s="74" t="s">
        <v>378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7</v>
      </c>
      <c r="B485" s="75">
        <v>45705</v>
      </c>
      <c r="C485" s="73">
        <v>2</v>
      </c>
      <c r="D485" s="40" t="s">
        <v>205</v>
      </c>
      <c r="E485" s="25" t="s">
        <v>157</v>
      </c>
      <c r="F485" s="41">
        <v>34.260599999999997</v>
      </c>
      <c r="G485" s="74" t="s">
        <v>378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75">
        <v>45712</v>
      </c>
      <c r="C486" s="73">
        <v>2</v>
      </c>
      <c r="D486" s="40" t="s">
        <v>205</v>
      </c>
      <c r="E486" s="25" t="s">
        <v>157</v>
      </c>
      <c r="F486" s="41">
        <v>34.333199999999998</v>
      </c>
      <c r="G486" s="74" t="s">
        <v>378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9</v>
      </c>
      <c r="B487" s="75">
        <v>45719</v>
      </c>
      <c r="C487" s="73">
        <v>2</v>
      </c>
      <c r="D487" s="40" t="s">
        <v>205</v>
      </c>
      <c r="E487" s="25" t="s">
        <v>157</v>
      </c>
      <c r="F487" s="41">
        <v>34.2913</v>
      </c>
      <c r="G487" s="74" t="s">
        <v>378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10</v>
      </c>
      <c r="B488" s="75">
        <v>45726</v>
      </c>
      <c r="C488" s="73">
        <v>2</v>
      </c>
      <c r="D488" s="40" t="s">
        <v>205</v>
      </c>
      <c r="E488" s="25" t="s">
        <v>157</v>
      </c>
      <c r="F488" s="41">
        <v>34.997100000000003</v>
      </c>
      <c r="G488" s="74" t="s">
        <v>378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11</v>
      </c>
      <c r="B489" s="75">
        <v>45733</v>
      </c>
      <c r="C489" s="73">
        <v>2</v>
      </c>
      <c r="D489" s="40" t="s">
        <v>205</v>
      </c>
      <c r="E489" s="25" t="s">
        <v>157</v>
      </c>
      <c r="F489" s="41">
        <v>33.877899999999997</v>
      </c>
      <c r="G489" s="74" t="s">
        <v>378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12</v>
      </c>
      <c r="B490" s="75">
        <v>45740</v>
      </c>
      <c r="C490" s="73">
        <v>2</v>
      </c>
      <c r="D490" s="40" t="s">
        <v>205</v>
      </c>
      <c r="E490" s="25" t="s">
        <v>157</v>
      </c>
      <c r="F490" s="41">
        <v>33.680999999999997</v>
      </c>
      <c r="G490" s="74" t="s">
        <v>378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13</v>
      </c>
      <c r="B491" s="75">
        <v>45747</v>
      </c>
      <c r="C491" s="73">
        <v>2</v>
      </c>
      <c r="D491" s="40" t="s">
        <v>205</v>
      </c>
      <c r="E491" s="25" t="s">
        <v>157</v>
      </c>
      <c r="F491" s="41">
        <v>33.888100000000001</v>
      </c>
      <c r="G491" s="74" t="s">
        <v>378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14</v>
      </c>
      <c r="B492" s="75">
        <v>45754</v>
      </c>
      <c r="C492" s="73">
        <v>2</v>
      </c>
      <c r="D492" s="40" t="s">
        <v>205</v>
      </c>
      <c r="E492" s="25" t="s">
        <v>157</v>
      </c>
      <c r="F492" s="41">
        <v>33.765599999999999</v>
      </c>
      <c r="G492" s="74" t="s">
        <v>378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15</v>
      </c>
      <c r="B493" s="75">
        <v>45761</v>
      </c>
      <c r="C493" s="73">
        <v>2</v>
      </c>
      <c r="D493" s="40" t="s">
        <v>205</v>
      </c>
      <c r="E493" s="25" t="s">
        <v>157</v>
      </c>
      <c r="F493" s="41">
        <v>34.556100000000001</v>
      </c>
      <c r="G493" s="74" t="s">
        <v>378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16</v>
      </c>
      <c r="B494" s="75">
        <v>45768</v>
      </c>
      <c r="C494" s="73">
        <v>2</v>
      </c>
      <c r="D494" s="40" t="s">
        <v>205</v>
      </c>
      <c r="E494" s="25" t="s">
        <v>157</v>
      </c>
      <c r="F494" s="41">
        <v>34.584000000000003</v>
      </c>
      <c r="G494" s="74" t="s">
        <v>378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17</v>
      </c>
      <c r="B495" s="75">
        <v>45775</v>
      </c>
      <c r="C495" s="73">
        <v>2</v>
      </c>
      <c r="D495" s="40" t="s">
        <v>205</v>
      </c>
      <c r="E495" s="25" t="s">
        <v>157</v>
      </c>
      <c r="F495" s="41">
        <v>33.907400000000003</v>
      </c>
      <c r="G495" s="74" t="s">
        <v>378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18</v>
      </c>
      <c r="B496" s="75">
        <v>45782</v>
      </c>
      <c r="C496" s="73">
        <v>2</v>
      </c>
      <c r="D496" s="40" t="s">
        <v>205</v>
      </c>
      <c r="E496" s="25" t="s">
        <v>157</v>
      </c>
      <c r="F496" s="41">
        <v>33.744399999999999</v>
      </c>
      <c r="G496" s="74" t="s">
        <v>378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19</v>
      </c>
      <c r="B497" s="75">
        <v>45789</v>
      </c>
      <c r="C497" s="73">
        <v>2</v>
      </c>
      <c r="D497" s="40" t="s">
        <v>205</v>
      </c>
      <c r="E497" s="25" t="s">
        <v>157</v>
      </c>
      <c r="F497" s="41">
        <v>34.137700000000002</v>
      </c>
      <c r="G497" s="74" t="s">
        <v>378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20</v>
      </c>
      <c r="B498" s="75">
        <v>45796</v>
      </c>
      <c r="C498" s="73">
        <v>2</v>
      </c>
      <c r="D498" s="40" t="s">
        <v>205</v>
      </c>
      <c r="E498" s="25" t="s">
        <v>157</v>
      </c>
      <c r="F498" s="41">
        <v>34.800699999999999</v>
      </c>
      <c r="G498" s="74" t="s">
        <v>378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21</v>
      </c>
      <c r="B499" s="75">
        <v>45803</v>
      </c>
      <c r="C499" s="73">
        <v>2</v>
      </c>
      <c r="D499" s="40" t="s">
        <v>205</v>
      </c>
      <c r="E499" s="25" t="s">
        <v>157</v>
      </c>
      <c r="F499" s="41">
        <v>33.201700000000002</v>
      </c>
      <c r="G499" s="74" t="s">
        <v>378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22</v>
      </c>
      <c r="B500" s="75">
        <v>45810</v>
      </c>
      <c r="C500" s="73">
        <v>2</v>
      </c>
      <c r="D500" s="40" t="s">
        <v>205</v>
      </c>
      <c r="E500" s="25" t="s">
        <v>157</v>
      </c>
      <c r="F500" s="41">
        <v>34.4724</v>
      </c>
      <c r="G500" s="74" t="s">
        <v>378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23</v>
      </c>
      <c r="B501" s="75">
        <v>45817</v>
      </c>
      <c r="C501" s="73">
        <v>2</v>
      </c>
      <c r="D501" s="40" t="s">
        <v>205</v>
      </c>
      <c r="E501" s="25" t="s">
        <v>157</v>
      </c>
      <c r="F501" s="41">
        <v>33.863900000000001</v>
      </c>
      <c r="G501" s="74" t="s">
        <v>378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24</v>
      </c>
      <c r="B502" s="75">
        <v>45824</v>
      </c>
      <c r="C502" s="73">
        <v>2</v>
      </c>
      <c r="D502" s="40" t="s">
        <v>205</v>
      </c>
      <c r="E502" s="25" t="s">
        <v>157</v>
      </c>
      <c r="F502" s="41">
        <v>34.667499999999997</v>
      </c>
      <c r="G502" s="74" t="s">
        <v>378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25</v>
      </c>
      <c r="B503" s="75">
        <v>45831</v>
      </c>
      <c r="C503" s="73">
        <v>2</v>
      </c>
      <c r="D503" s="40" t="s">
        <v>205</v>
      </c>
      <c r="E503" s="25" t="s">
        <v>157</v>
      </c>
      <c r="F503" s="41">
        <v>33.863100000000003</v>
      </c>
      <c r="G503" s="74" t="s">
        <v>378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1</v>
      </c>
      <c r="B504" s="75">
        <v>45663</v>
      </c>
      <c r="C504" s="73">
        <v>3</v>
      </c>
      <c r="D504" s="40" t="s">
        <v>206</v>
      </c>
      <c r="E504" s="25" t="s">
        <v>157</v>
      </c>
      <c r="F504" s="41">
        <v>34.553100000000001</v>
      </c>
      <c r="G504" s="74" t="s">
        <v>378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2</v>
      </c>
      <c r="B505" s="75">
        <v>45670</v>
      </c>
      <c r="C505" s="73">
        <v>3</v>
      </c>
      <c r="D505" s="40" t="s">
        <v>206</v>
      </c>
      <c r="E505" s="25" t="s">
        <v>157</v>
      </c>
      <c r="F505" s="41">
        <v>34.101500000000001</v>
      </c>
      <c r="G505" s="74" t="s">
        <v>378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3</v>
      </c>
      <c r="B506" s="75">
        <v>45677</v>
      </c>
      <c r="C506" s="73">
        <v>3</v>
      </c>
      <c r="D506" s="40" t="s">
        <v>206</v>
      </c>
      <c r="E506" s="25" t="s">
        <v>157</v>
      </c>
      <c r="F506" s="41">
        <v>34.297199999999997</v>
      </c>
      <c r="G506" s="74" t="s">
        <v>378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4</v>
      </c>
      <c r="B507" s="75">
        <v>45684</v>
      </c>
      <c r="C507" s="73">
        <v>3</v>
      </c>
      <c r="D507" s="40" t="s">
        <v>206</v>
      </c>
      <c r="E507" s="25" t="s">
        <v>157</v>
      </c>
      <c r="F507" s="41">
        <v>35.171199999999999</v>
      </c>
      <c r="G507" s="74" t="s">
        <v>378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5</v>
      </c>
      <c r="B508" s="75">
        <v>45691</v>
      </c>
      <c r="C508" s="73">
        <v>3</v>
      </c>
      <c r="D508" s="40" t="s">
        <v>206</v>
      </c>
      <c r="E508" s="25" t="s">
        <v>157</v>
      </c>
      <c r="F508" s="41">
        <v>34.9621</v>
      </c>
      <c r="G508" s="74" t="s">
        <v>378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0</v>
      </c>
      <c r="BC508">
        <f>IF(OR($A508="",$G508&lt;&gt;"Ativo"),"",IF(COUNTIFS($A$4:$A508,$A508,$G$4:$G508,"Ativo")=1,1,0))</f>
        <v>0</v>
      </c>
    </row>
    <row r="509" spans="1:55" x14ac:dyDescent="0.25">
      <c r="A509" s="73">
        <v>6</v>
      </c>
      <c r="B509" s="75">
        <v>45698</v>
      </c>
      <c r="C509" s="73">
        <v>3</v>
      </c>
      <c r="D509" s="40" t="s">
        <v>206</v>
      </c>
      <c r="E509" s="25" t="s">
        <v>157</v>
      </c>
      <c r="F509" s="41">
        <v>34.510100000000001</v>
      </c>
      <c r="G509" s="74" t="s">
        <v>378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0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45705</v>
      </c>
      <c r="C510" s="73">
        <v>3</v>
      </c>
      <c r="D510" s="40" t="s">
        <v>206</v>
      </c>
      <c r="E510" s="25" t="s">
        <v>157</v>
      </c>
      <c r="F510" s="41">
        <v>34.336799999999997</v>
      </c>
      <c r="G510" s="74" t="s">
        <v>378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0</v>
      </c>
      <c r="BC510">
        <f>IF(OR($A510="",$G510&lt;&gt;"Ativo"),"",IF(COUNTIFS($A$4:$A510,$A510,$G$4:$G510,"Ativo")=1,1,0))</f>
        <v>0</v>
      </c>
    </row>
    <row r="511" spans="1:55" x14ac:dyDescent="0.25">
      <c r="A511" s="73">
        <v>8</v>
      </c>
      <c r="B511" s="75">
        <v>45712</v>
      </c>
      <c r="C511" s="73">
        <v>3</v>
      </c>
      <c r="D511" s="40" t="s">
        <v>206</v>
      </c>
      <c r="E511" s="25" t="s">
        <v>157</v>
      </c>
      <c r="F511" s="41">
        <v>33.958199999999998</v>
      </c>
      <c r="G511" s="74" t="s">
        <v>378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0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75">
        <v>45719</v>
      </c>
      <c r="C512" s="73">
        <v>3</v>
      </c>
      <c r="D512" s="40" t="s">
        <v>206</v>
      </c>
      <c r="E512" s="25" t="s">
        <v>157</v>
      </c>
      <c r="F512" s="41">
        <v>34.512999999999998</v>
      </c>
      <c r="G512" s="74" t="s">
        <v>378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0</v>
      </c>
      <c r="BC512">
        <f>IF(OR($A512="",$G512&lt;&gt;"Ativo"),"",IF(COUNTIFS($A$4:$A512,$A512,$G$4:$G512,"Ativo")=1,1,0))</f>
        <v>0</v>
      </c>
    </row>
    <row r="513" spans="1:55" x14ac:dyDescent="0.25">
      <c r="A513" s="73">
        <v>10</v>
      </c>
      <c r="B513" s="75">
        <v>45726</v>
      </c>
      <c r="C513" s="73">
        <v>3</v>
      </c>
      <c r="D513" s="40" t="s">
        <v>206</v>
      </c>
      <c r="E513" s="25" t="s">
        <v>157</v>
      </c>
      <c r="F513" s="41">
        <v>34.647199999999998</v>
      </c>
      <c r="G513" s="74" t="s">
        <v>378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0</v>
      </c>
      <c r="BC513">
        <f>IF(OR($A513="",$G513&lt;&gt;"Ativo"),"",IF(COUNTIFS($A$4:$A513,$A513,$G$4:$G513,"Ativo")=1,1,0))</f>
        <v>0</v>
      </c>
    </row>
    <row r="514" spans="1:55" x14ac:dyDescent="0.25">
      <c r="A514" s="73">
        <v>11</v>
      </c>
      <c r="B514" s="75">
        <v>45733</v>
      </c>
      <c r="C514" s="73">
        <v>3</v>
      </c>
      <c r="D514" s="40" t="s">
        <v>206</v>
      </c>
      <c r="E514" s="25" t="s">
        <v>157</v>
      </c>
      <c r="F514" s="41">
        <v>34.627499999999998</v>
      </c>
      <c r="G514" s="74" t="s">
        <v>378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0</v>
      </c>
      <c r="BC514">
        <f>IF(OR($A514="",$G514&lt;&gt;"Ativo"),"",IF(COUNTIFS($A$4:$A514,$A514,$G$4:$G514,"Ativo")=1,1,0))</f>
        <v>0</v>
      </c>
    </row>
    <row r="515" spans="1:55" x14ac:dyDescent="0.25">
      <c r="A515" s="73">
        <v>12</v>
      </c>
      <c r="B515" s="75">
        <v>45740</v>
      </c>
      <c r="C515" s="73">
        <v>3</v>
      </c>
      <c r="D515" s="40" t="s">
        <v>206</v>
      </c>
      <c r="E515" s="25" t="s">
        <v>157</v>
      </c>
      <c r="F515" s="41">
        <v>34.623899999999999</v>
      </c>
      <c r="G515" s="74" t="s">
        <v>378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0</v>
      </c>
      <c r="BC515">
        <f>IF(OR($A515="",$G515&lt;&gt;"Ativo"),"",IF(COUNTIFS($A$4:$A515,$A515,$G$4:$G515,"Ativo")=1,1,0))</f>
        <v>0</v>
      </c>
    </row>
    <row r="516" spans="1:55" x14ac:dyDescent="0.25">
      <c r="A516" s="73">
        <v>13</v>
      </c>
      <c r="B516" s="75">
        <v>45747</v>
      </c>
      <c r="C516" s="73">
        <v>3</v>
      </c>
      <c r="D516" s="40" t="s">
        <v>206</v>
      </c>
      <c r="E516" s="25" t="s">
        <v>157</v>
      </c>
      <c r="F516" s="41">
        <v>34.243699999999997</v>
      </c>
      <c r="G516" s="74" t="s">
        <v>378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0</v>
      </c>
      <c r="BC516">
        <f>IF(OR($A516="",$G516&lt;&gt;"Ativo"),"",IF(COUNTIFS($A$4:$A516,$A516,$G$4:$G516,"Ativo")=1,1,0))</f>
        <v>0</v>
      </c>
    </row>
    <row r="517" spans="1:55" x14ac:dyDescent="0.25">
      <c r="A517" s="73">
        <v>14</v>
      </c>
      <c r="B517" s="75">
        <v>45754</v>
      </c>
      <c r="C517" s="73">
        <v>3</v>
      </c>
      <c r="D517" s="40" t="s">
        <v>206</v>
      </c>
      <c r="E517" s="25" t="s">
        <v>157</v>
      </c>
      <c r="F517" s="41">
        <v>34.634099999999997</v>
      </c>
      <c r="G517" s="74" t="s">
        <v>378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0</v>
      </c>
      <c r="BC517">
        <f>IF(OR($A517="",$G517&lt;&gt;"Ativo"),"",IF(COUNTIFS($A$4:$A517,$A517,$G$4:$G517,"Ativo")=1,1,0))</f>
        <v>0</v>
      </c>
    </row>
    <row r="518" spans="1:55" x14ac:dyDescent="0.25">
      <c r="A518" s="73">
        <v>15</v>
      </c>
      <c r="B518" s="75">
        <v>45761</v>
      </c>
      <c r="C518" s="73">
        <v>3</v>
      </c>
      <c r="D518" s="40" t="s">
        <v>206</v>
      </c>
      <c r="E518" s="25" t="s">
        <v>157</v>
      </c>
      <c r="F518" s="41">
        <v>34.644300000000001</v>
      </c>
      <c r="G518" s="74" t="s">
        <v>378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0</v>
      </c>
      <c r="BC518">
        <f>IF(OR($A518="",$G518&lt;&gt;"Ativo"),"",IF(COUNTIFS($A$4:$A518,$A518,$G$4:$G518,"Ativo")=1,1,0))</f>
        <v>0</v>
      </c>
    </row>
    <row r="519" spans="1:55" x14ac:dyDescent="0.25">
      <c r="A519" s="73">
        <v>16</v>
      </c>
      <c r="B519" s="75">
        <v>45768</v>
      </c>
      <c r="C519" s="73">
        <v>3</v>
      </c>
      <c r="D519" s="40" t="s">
        <v>206</v>
      </c>
      <c r="E519" s="25" t="s">
        <v>157</v>
      </c>
      <c r="F519" s="41">
        <v>35.136000000000003</v>
      </c>
      <c r="G519" s="74" t="s">
        <v>378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0</v>
      </c>
      <c r="BC519">
        <f>IF(OR($A519="",$G519&lt;&gt;"Ativo"),"",IF(COUNTIFS($A$4:$A519,$A519,$G$4:$G519,"Ativo")=1,1,0))</f>
        <v>0</v>
      </c>
    </row>
    <row r="520" spans="1:55" x14ac:dyDescent="0.25">
      <c r="A520" s="73">
        <v>17</v>
      </c>
      <c r="B520" s="75">
        <v>45775</v>
      </c>
      <c r="C520" s="73">
        <v>3</v>
      </c>
      <c r="D520" s="40" t="s">
        <v>206</v>
      </c>
      <c r="E520" s="25" t="s">
        <v>157</v>
      </c>
      <c r="F520" s="41">
        <v>35.3491</v>
      </c>
      <c r="G520" s="74" t="s">
        <v>378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0</v>
      </c>
      <c r="BC520">
        <f>IF(OR($A520="",$G520&lt;&gt;"Ativo"),"",IF(COUNTIFS($A$4:$A520,$A520,$G$4:$G520,"Ativo")=1,1,0))</f>
        <v>0</v>
      </c>
    </row>
    <row r="521" spans="1:55" x14ac:dyDescent="0.25">
      <c r="A521" s="73">
        <v>18</v>
      </c>
      <c r="B521" s="75">
        <v>45782</v>
      </c>
      <c r="C521" s="73">
        <v>3</v>
      </c>
      <c r="D521" s="40" t="s">
        <v>206</v>
      </c>
      <c r="E521" s="25" t="s">
        <v>157</v>
      </c>
      <c r="F521" s="41">
        <v>34.607999999999997</v>
      </c>
      <c r="G521" s="74" t="s">
        <v>378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0</v>
      </c>
      <c r="BC521">
        <f>IF(OR($A521="",$G521&lt;&gt;"Ativo"),"",IF(COUNTIFS($A$4:$A521,$A521,$G$4:$G521,"Ativo")=1,1,0))</f>
        <v>0</v>
      </c>
    </row>
    <row r="522" spans="1:55" x14ac:dyDescent="0.25">
      <c r="A522" s="73">
        <v>19</v>
      </c>
      <c r="B522" s="75">
        <v>45789</v>
      </c>
      <c r="C522" s="73">
        <v>3</v>
      </c>
      <c r="D522" s="40" t="s">
        <v>206</v>
      </c>
      <c r="E522" s="25" t="s">
        <v>157</v>
      </c>
      <c r="F522" s="41">
        <v>34.3752</v>
      </c>
      <c r="G522" s="74" t="s">
        <v>378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0</v>
      </c>
      <c r="BC522">
        <f>IF(OR($A522="",$G522&lt;&gt;"Ativo"),"",IF(COUNTIFS($A$4:$A522,$A522,$G$4:$G522,"Ativo")=1,1,0))</f>
        <v>0</v>
      </c>
    </row>
    <row r="523" spans="1:55" x14ac:dyDescent="0.25">
      <c r="A523" s="73">
        <v>20</v>
      </c>
      <c r="B523" s="75">
        <v>45796</v>
      </c>
      <c r="C523" s="73">
        <v>3</v>
      </c>
      <c r="D523" s="40" t="s">
        <v>206</v>
      </c>
      <c r="E523" s="25" t="s">
        <v>157</v>
      </c>
      <c r="F523" s="41">
        <v>34.634599999999999</v>
      </c>
      <c r="G523" s="74" t="s">
        <v>378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0</v>
      </c>
      <c r="BC523">
        <f>IF(OR($A523="",$G523&lt;&gt;"Ativo"),"",IF(COUNTIFS($A$4:$A523,$A523,$G$4:$G523,"Ativo")=1,1,0))</f>
        <v>0</v>
      </c>
    </row>
    <row r="524" spans="1:55" x14ac:dyDescent="0.25">
      <c r="A524" s="73">
        <v>21</v>
      </c>
      <c r="B524" s="75">
        <v>45803</v>
      </c>
      <c r="C524" s="73">
        <v>3</v>
      </c>
      <c r="D524" s="40" t="s">
        <v>206</v>
      </c>
      <c r="E524" s="25" t="s">
        <v>157</v>
      </c>
      <c r="F524" s="41">
        <v>34.433900000000001</v>
      </c>
      <c r="G524" s="74" t="s">
        <v>378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0</v>
      </c>
      <c r="BC524">
        <f>IF(OR($A524="",$G524&lt;&gt;"Ativo"),"",IF(COUNTIFS($A$4:$A524,$A524,$G$4:$G524,"Ativo")=1,1,0))</f>
        <v>0</v>
      </c>
    </row>
    <row r="525" spans="1:55" x14ac:dyDescent="0.25">
      <c r="A525" s="73">
        <v>22</v>
      </c>
      <c r="B525" s="75">
        <v>45810</v>
      </c>
      <c r="C525" s="73">
        <v>3</v>
      </c>
      <c r="D525" s="40" t="s">
        <v>206</v>
      </c>
      <c r="E525" s="25" t="s">
        <v>157</v>
      </c>
      <c r="F525" s="41">
        <v>34.384</v>
      </c>
      <c r="G525" s="74" t="s">
        <v>378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0</v>
      </c>
      <c r="BC525">
        <f>IF(OR($A525="",$G525&lt;&gt;"Ativo"),"",IF(COUNTIFS($A$4:$A525,$A525,$G$4:$G525,"Ativo")=1,1,0))</f>
        <v>0</v>
      </c>
    </row>
    <row r="526" spans="1:55" x14ac:dyDescent="0.25">
      <c r="A526" s="73">
        <v>23</v>
      </c>
      <c r="B526" s="75">
        <v>45817</v>
      </c>
      <c r="C526" s="73">
        <v>3</v>
      </c>
      <c r="D526" s="40" t="s">
        <v>206</v>
      </c>
      <c r="E526" s="25" t="s">
        <v>157</v>
      </c>
      <c r="F526" s="41">
        <v>34.636899999999997</v>
      </c>
      <c r="G526" s="74" t="s">
        <v>378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0</v>
      </c>
      <c r="BC526">
        <f>IF(OR($A526="",$G526&lt;&gt;"Ativo"),"",IF(COUNTIFS($A$4:$A526,$A526,$G$4:$G526,"Ativo")=1,1,0))</f>
        <v>0</v>
      </c>
    </row>
    <row r="527" spans="1:55" x14ac:dyDescent="0.25">
      <c r="A527" s="73">
        <v>24</v>
      </c>
      <c r="B527" s="75">
        <v>45824</v>
      </c>
      <c r="C527" s="73">
        <v>3</v>
      </c>
      <c r="D527" s="40" t="s">
        <v>206</v>
      </c>
      <c r="E527" s="25" t="s">
        <v>157</v>
      </c>
      <c r="F527" s="41">
        <v>34.2727</v>
      </c>
      <c r="G527" s="74" t="s">
        <v>378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0</v>
      </c>
      <c r="BC527">
        <f>IF(OR($A527="",$G527&lt;&gt;"Ativo"),"",IF(COUNTIFS($A$4:$A527,$A527,$G$4:$G527,"Ativo")=1,1,0))</f>
        <v>0</v>
      </c>
    </row>
    <row r="528" spans="1:55" x14ac:dyDescent="0.25">
      <c r="A528" s="73">
        <v>25</v>
      </c>
      <c r="B528" s="75">
        <v>45831</v>
      </c>
      <c r="C528" s="73">
        <v>3</v>
      </c>
      <c r="D528" s="40" t="s">
        <v>206</v>
      </c>
      <c r="E528" s="25" t="s">
        <v>157</v>
      </c>
      <c r="F528" s="41">
        <v>34.882800000000003</v>
      </c>
      <c r="G528" s="74" t="s">
        <v>378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0</v>
      </c>
      <c r="BC528">
        <f>IF(OR($A528="",$G528&lt;&gt;"Ativo"),"",IF(COUNTIFS($A$4:$A528,$A528,$G$4:$G528,"Ativo")=1,1,0))</f>
        <v>0</v>
      </c>
    </row>
    <row r="529" spans="1:55" x14ac:dyDescent="0.25">
      <c r="A529" s="73">
        <v>1</v>
      </c>
      <c r="B529" s="75">
        <v>45663</v>
      </c>
      <c r="C529" s="73">
        <v>1</v>
      </c>
      <c r="D529" s="40" t="s">
        <v>204</v>
      </c>
      <c r="E529" s="25" t="s">
        <v>158</v>
      </c>
      <c r="F529" s="41">
        <v>70.133700000000005</v>
      </c>
      <c r="G529" s="74" t="s">
        <v>378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2</v>
      </c>
      <c r="B530" s="75">
        <v>45670</v>
      </c>
      <c r="C530" s="73">
        <v>1</v>
      </c>
      <c r="D530" s="40" t="s">
        <v>204</v>
      </c>
      <c r="E530" s="25" t="s">
        <v>158</v>
      </c>
      <c r="F530" s="41">
        <v>71.792199999999994</v>
      </c>
      <c r="G530" s="74" t="s">
        <v>378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3</v>
      </c>
      <c r="B531" s="75">
        <v>45677</v>
      </c>
      <c r="C531" s="73">
        <v>1</v>
      </c>
      <c r="D531" s="40" t="s">
        <v>204</v>
      </c>
      <c r="E531" s="25" t="s">
        <v>158</v>
      </c>
      <c r="F531" s="41">
        <v>69.763400000000004</v>
      </c>
      <c r="G531" s="74" t="s">
        <v>378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4</v>
      </c>
      <c r="B532" s="75">
        <v>45684</v>
      </c>
      <c r="C532" s="73">
        <v>1</v>
      </c>
      <c r="D532" s="40" t="s">
        <v>204</v>
      </c>
      <c r="E532" s="25" t="s">
        <v>158</v>
      </c>
      <c r="F532" s="41">
        <v>67.212800000000001</v>
      </c>
      <c r="G532" s="74" t="s">
        <v>378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5</v>
      </c>
      <c r="B533" s="75">
        <v>45691</v>
      </c>
      <c r="C533" s="73">
        <v>1</v>
      </c>
      <c r="D533" s="40" t="s">
        <v>204</v>
      </c>
      <c r="E533" s="25" t="s">
        <v>158</v>
      </c>
      <c r="F533" s="41">
        <v>66.178600000000003</v>
      </c>
      <c r="G533" s="74" t="s">
        <v>378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6</v>
      </c>
      <c r="B534" s="75">
        <v>45698</v>
      </c>
      <c r="C534" s="73">
        <v>1</v>
      </c>
      <c r="D534" s="40" t="s">
        <v>204</v>
      </c>
      <c r="E534" s="25" t="s">
        <v>158</v>
      </c>
      <c r="F534" s="41">
        <v>69.508799999999994</v>
      </c>
      <c r="G534" s="74" t="s">
        <v>378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45705</v>
      </c>
      <c r="C535" s="73">
        <v>1</v>
      </c>
      <c r="D535" s="40" t="s">
        <v>204</v>
      </c>
      <c r="E535" s="25" t="s">
        <v>158</v>
      </c>
      <c r="F535" s="41">
        <v>68.049199999999999</v>
      </c>
      <c r="G535" s="74" t="s">
        <v>378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8</v>
      </c>
      <c r="B536" s="75">
        <v>45712</v>
      </c>
      <c r="C536" s="73">
        <v>1</v>
      </c>
      <c r="D536" s="40" t="s">
        <v>204</v>
      </c>
      <c r="E536" s="25" t="s">
        <v>158</v>
      </c>
      <c r="F536" s="41">
        <v>71.716700000000003</v>
      </c>
      <c r="G536" s="74" t="s">
        <v>378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75">
        <v>45719</v>
      </c>
      <c r="C537" s="73">
        <v>1</v>
      </c>
      <c r="D537" s="40" t="s">
        <v>204</v>
      </c>
      <c r="E537" s="25" t="s">
        <v>158</v>
      </c>
      <c r="F537" s="41">
        <v>70.599900000000005</v>
      </c>
      <c r="G537" s="74" t="s">
        <v>378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3">
        <v>10</v>
      </c>
      <c r="B538" s="75">
        <v>45726</v>
      </c>
      <c r="C538" s="73">
        <v>1</v>
      </c>
      <c r="D538" s="40" t="s">
        <v>204</v>
      </c>
      <c r="E538" s="25" t="s">
        <v>158</v>
      </c>
      <c r="F538" s="41">
        <v>64.236999999999995</v>
      </c>
      <c r="G538" s="74" t="s">
        <v>378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3">
        <v>11</v>
      </c>
      <c r="B539" s="75">
        <v>45733</v>
      </c>
      <c r="C539" s="73">
        <v>1</v>
      </c>
      <c r="D539" s="40" t="s">
        <v>204</v>
      </c>
      <c r="E539" s="25" t="s">
        <v>158</v>
      </c>
      <c r="F539" s="41">
        <v>70.935199999999995</v>
      </c>
      <c r="G539" s="74" t="s">
        <v>378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3">
        <v>12</v>
      </c>
      <c r="B540" s="75">
        <v>45740</v>
      </c>
      <c r="C540" s="73">
        <v>1</v>
      </c>
      <c r="D540" s="40" t="s">
        <v>204</v>
      </c>
      <c r="E540" s="25" t="s">
        <v>158</v>
      </c>
      <c r="F540" s="41">
        <v>64.328100000000006</v>
      </c>
      <c r="G540" s="74" t="s">
        <v>378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3">
        <v>13</v>
      </c>
      <c r="B541" s="75">
        <v>45747</v>
      </c>
      <c r="C541" s="73">
        <v>1</v>
      </c>
      <c r="D541" s="40" t="s">
        <v>204</v>
      </c>
      <c r="E541" s="25" t="s">
        <v>158</v>
      </c>
      <c r="F541" s="41">
        <v>67.731899999999996</v>
      </c>
      <c r="G541" s="74" t="s">
        <v>378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3">
        <v>14</v>
      </c>
      <c r="B542" s="75">
        <v>45754</v>
      </c>
      <c r="C542" s="73">
        <v>1</v>
      </c>
      <c r="D542" s="40" t="s">
        <v>204</v>
      </c>
      <c r="E542" s="25" t="s">
        <v>158</v>
      </c>
      <c r="F542" s="41">
        <v>69.241399999999999</v>
      </c>
      <c r="G542" s="74" t="s">
        <v>378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3">
        <v>15</v>
      </c>
      <c r="B543" s="75">
        <v>45761</v>
      </c>
      <c r="C543" s="73">
        <v>1</v>
      </c>
      <c r="D543" s="40" t="s">
        <v>204</v>
      </c>
      <c r="E543" s="25" t="s">
        <v>158</v>
      </c>
      <c r="F543" s="41">
        <v>60.896099999999997</v>
      </c>
      <c r="G543" s="74" t="s">
        <v>378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3">
        <v>16</v>
      </c>
      <c r="B544" s="75">
        <v>45768</v>
      </c>
      <c r="C544" s="73">
        <v>1</v>
      </c>
      <c r="D544" s="40" t="s">
        <v>204</v>
      </c>
      <c r="E544" s="25" t="s">
        <v>158</v>
      </c>
      <c r="F544" s="41">
        <v>71.049499999999995</v>
      </c>
      <c r="G544" s="74" t="s">
        <v>378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3">
        <v>17</v>
      </c>
      <c r="B545" s="75">
        <v>45775</v>
      </c>
      <c r="C545" s="73">
        <v>1</v>
      </c>
      <c r="D545" s="40" t="s">
        <v>204</v>
      </c>
      <c r="E545" s="25" t="s">
        <v>158</v>
      </c>
      <c r="F545" s="41">
        <v>71.328199999999995</v>
      </c>
      <c r="G545" s="74" t="s">
        <v>378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3">
        <v>18</v>
      </c>
      <c r="B546" s="75">
        <v>45782</v>
      </c>
      <c r="C546" s="73">
        <v>1</v>
      </c>
      <c r="D546" s="40" t="s">
        <v>204</v>
      </c>
      <c r="E546" s="25" t="s">
        <v>158</v>
      </c>
      <c r="F546" s="41">
        <v>69.880200000000002</v>
      </c>
      <c r="G546" s="74" t="s">
        <v>378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3">
        <v>19</v>
      </c>
      <c r="B547" s="75">
        <v>45789</v>
      </c>
      <c r="C547" s="73">
        <v>1</v>
      </c>
      <c r="D547" s="40" t="s">
        <v>204</v>
      </c>
      <c r="E547" s="25" t="s">
        <v>158</v>
      </c>
      <c r="F547" s="41">
        <v>68.632400000000004</v>
      </c>
      <c r="G547" s="74" t="s">
        <v>378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3">
        <v>20</v>
      </c>
      <c r="B548" s="75">
        <v>45796</v>
      </c>
      <c r="C548" s="73">
        <v>1</v>
      </c>
      <c r="D548" s="40" t="s">
        <v>204</v>
      </c>
      <c r="E548" s="25" t="s">
        <v>158</v>
      </c>
      <c r="F548" s="41">
        <v>68.87</v>
      </c>
      <c r="G548" s="74" t="s">
        <v>378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3">
        <v>21</v>
      </c>
      <c r="B549" s="75">
        <v>45803</v>
      </c>
      <c r="C549" s="73">
        <v>1</v>
      </c>
      <c r="D549" s="40" t="s">
        <v>204</v>
      </c>
      <c r="E549" s="25" t="s">
        <v>158</v>
      </c>
      <c r="F549" s="41">
        <v>66.044700000000006</v>
      </c>
      <c r="G549" s="74" t="s">
        <v>378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3">
        <v>22</v>
      </c>
      <c r="B550" s="75">
        <v>45810</v>
      </c>
      <c r="C550" s="73">
        <v>1</v>
      </c>
      <c r="D550" s="40" t="s">
        <v>204</v>
      </c>
      <c r="E550" s="25" t="s">
        <v>158</v>
      </c>
      <c r="F550" s="41">
        <v>69.356899999999996</v>
      </c>
      <c r="G550" s="74" t="s">
        <v>378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3">
        <v>23</v>
      </c>
      <c r="B551" s="75">
        <v>45817</v>
      </c>
      <c r="C551" s="73">
        <v>1</v>
      </c>
      <c r="D551" s="40" t="s">
        <v>204</v>
      </c>
      <c r="E551" s="25" t="s">
        <v>158</v>
      </c>
      <c r="F551" s="41">
        <v>68.031199999999998</v>
      </c>
      <c r="G551" s="74" t="s">
        <v>378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3">
        <v>24</v>
      </c>
      <c r="B552" s="75">
        <v>45824</v>
      </c>
      <c r="C552" s="73">
        <v>1</v>
      </c>
      <c r="D552" s="40" t="s">
        <v>204</v>
      </c>
      <c r="E552" s="25" t="s">
        <v>158</v>
      </c>
      <c r="F552" s="41">
        <v>71.050299999999993</v>
      </c>
      <c r="G552" s="74" t="s">
        <v>378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3">
        <v>25</v>
      </c>
      <c r="B553" s="75">
        <v>45831</v>
      </c>
      <c r="C553" s="73">
        <v>1</v>
      </c>
      <c r="D553" s="40" t="s">
        <v>204</v>
      </c>
      <c r="E553" s="25" t="s">
        <v>158</v>
      </c>
      <c r="F553" s="41">
        <v>64.978200000000001</v>
      </c>
      <c r="G553" s="74" t="s">
        <v>378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3">
        <v>1</v>
      </c>
      <c r="B554" s="75">
        <v>45663</v>
      </c>
      <c r="C554" s="73">
        <v>2</v>
      </c>
      <c r="D554" s="40" t="s">
        <v>205</v>
      </c>
      <c r="E554" s="25" t="s">
        <v>158</v>
      </c>
      <c r="F554" s="41">
        <v>230.4932</v>
      </c>
      <c r="G554" s="74" t="s">
        <v>378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2</v>
      </c>
      <c r="B555" s="75">
        <v>45670</v>
      </c>
      <c r="C555" s="73">
        <v>2</v>
      </c>
      <c r="D555" s="40" t="s">
        <v>205</v>
      </c>
      <c r="E555" s="25" t="s">
        <v>158</v>
      </c>
      <c r="F555" s="41">
        <v>229.48859999999999</v>
      </c>
      <c r="G555" s="74" t="s">
        <v>378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3</v>
      </c>
      <c r="B556" s="75">
        <v>45677</v>
      </c>
      <c r="C556" s="73">
        <v>2</v>
      </c>
      <c r="D556" s="40" t="s">
        <v>205</v>
      </c>
      <c r="E556" s="25" t="s">
        <v>158</v>
      </c>
      <c r="F556" s="41">
        <v>226.3914</v>
      </c>
      <c r="G556" s="74" t="s">
        <v>378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4</v>
      </c>
      <c r="B557" s="75">
        <v>45684</v>
      </c>
      <c r="C557" s="73">
        <v>2</v>
      </c>
      <c r="D557" s="40" t="s">
        <v>205</v>
      </c>
      <c r="E557" s="25" t="s">
        <v>158</v>
      </c>
      <c r="F557" s="41">
        <v>223.15440000000001</v>
      </c>
      <c r="G557" s="74" t="s">
        <v>378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5</v>
      </c>
      <c r="B558" s="75">
        <v>45691</v>
      </c>
      <c r="C558" s="73">
        <v>2</v>
      </c>
      <c r="D558" s="40" t="s">
        <v>205</v>
      </c>
      <c r="E558" s="25" t="s">
        <v>158</v>
      </c>
      <c r="F558" s="41">
        <v>233.93809999999999</v>
      </c>
      <c r="G558" s="74" t="s">
        <v>378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6</v>
      </c>
      <c r="B559" s="75">
        <v>45698</v>
      </c>
      <c r="C559" s="73">
        <v>2</v>
      </c>
      <c r="D559" s="40" t="s">
        <v>205</v>
      </c>
      <c r="E559" s="25" t="s">
        <v>158</v>
      </c>
      <c r="F559" s="41">
        <v>209.82730000000001</v>
      </c>
      <c r="G559" s="74" t="s">
        <v>378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45705</v>
      </c>
      <c r="C560" s="73">
        <v>2</v>
      </c>
      <c r="D560" s="40" t="s">
        <v>205</v>
      </c>
      <c r="E560" s="25" t="s">
        <v>158</v>
      </c>
      <c r="F560" s="41">
        <v>232.93879999999999</v>
      </c>
      <c r="G560" s="74" t="s">
        <v>378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8</v>
      </c>
      <c r="B561" s="75">
        <v>45712</v>
      </c>
      <c r="C561" s="73">
        <v>2</v>
      </c>
      <c r="D561" s="40" t="s">
        <v>205</v>
      </c>
      <c r="E561" s="25" t="s">
        <v>158</v>
      </c>
      <c r="F561" s="41">
        <v>230.57419999999999</v>
      </c>
      <c r="G561" s="74" t="s">
        <v>378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9</v>
      </c>
      <c r="B562" s="75">
        <v>45719</v>
      </c>
      <c r="C562" s="73">
        <v>2</v>
      </c>
      <c r="D562" s="40" t="s">
        <v>205</v>
      </c>
      <c r="E562" s="25" t="s">
        <v>158</v>
      </c>
      <c r="F562" s="41">
        <v>231.0129</v>
      </c>
      <c r="G562" s="74" t="s">
        <v>378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10</v>
      </c>
      <c r="B563" s="75">
        <v>45726</v>
      </c>
      <c r="C563" s="73">
        <v>2</v>
      </c>
      <c r="D563" s="40" t="s">
        <v>205</v>
      </c>
      <c r="E563" s="25" t="s">
        <v>158</v>
      </c>
      <c r="F563" s="41">
        <v>232.09979999999999</v>
      </c>
      <c r="G563" s="74" t="s">
        <v>378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11</v>
      </c>
      <c r="B564" s="75">
        <v>45733</v>
      </c>
      <c r="C564" s="73">
        <v>2</v>
      </c>
      <c r="D564" s="40" t="s">
        <v>205</v>
      </c>
      <c r="E564" s="25" t="s">
        <v>158</v>
      </c>
      <c r="F564" s="41">
        <v>220.82220000000001</v>
      </c>
      <c r="G564" s="74" t="s">
        <v>378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12</v>
      </c>
      <c r="B565" s="75">
        <v>45740</v>
      </c>
      <c r="C565" s="73">
        <v>2</v>
      </c>
      <c r="D565" s="40" t="s">
        <v>205</v>
      </c>
      <c r="E565" s="25" t="s">
        <v>158</v>
      </c>
      <c r="F565" s="41">
        <v>225.10919999999999</v>
      </c>
      <c r="G565" s="74" t="s">
        <v>378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13</v>
      </c>
      <c r="B566" s="75">
        <v>45747</v>
      </c>
      <c r="C566" s="73">
        <v>2</v>
      </c>
      <c r="D566" s="40" t="s">
        <v>205</v>
      </c>
      <c r="E566" s="25" t="s">
        <v>158</v>
      </c>
      <c r="F566" s="41">
        <v>234.8595</v>
      </c>
      <c r="G566" s="74" t="s">
        <v>378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14</v>
      </c>
      <c r="B567" s="75">
        <v>45754</v>
      </c>
      <c r="C567" s="73">
        <v>2</v>
      </c>
      <c r="D567" s="40" t="s">
        <v>205</v>
      </c>
      <c r="E567" s="25" t="s">
        <v>158</v>
      </c>
      <c r="F567" s="41">
        <v>232.61449999999999</v>
      </c>
      <c r="G567" s="74" t="s">
        <v>378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15</v>
      </c>
      <c r="B568" s="75">
        <v>45761</v>
      </c>
      <c r="C568" s="73">
        <v>2</v>
      </c>
      <c r="D568" s="40" t="s">
        <v>205</v>
      </c>
      <c r="E568" s="25" t="s">
        <v>158</v>
      </c>
      <c r="F568" s="41">
        <v>230.17920000000001</v>
      </c>
      <c r="G568" s="74" t="s">
        <v>378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16</v>
      </c>
      <c r="B569" s="75">
        <v>45768</v>
      </c>
      <c r="C569" s="73">
        <v>2</v>
      </c>
      <c r="D569" s="40" t="s">
        <v>205</v>
      </c>
      <c r="E569" s="25" t="s">
        <v>158</v>
      </c>
      <c r="F569" s="41">
        <v>211.46170000000001</v>
      </c>
      <c r="G569" s="74" t="s">
        <v>378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17</v>
      </c>
      <c r="B570" s="75">
        <v>45775</v>
      </c>
      <c r="C570" s="73">
        <v>2</v>
      </c>
      <c r="D570" s="40" t="s">
        <v>205</v>
      </c>
      <c r="E570" s="25" t="s">
        <v>158</v>
      </c>
      <c r="F570" s="41">
        <v>233.7809</v>
      </c>
      <c r="G570" s="74" t="s">
        <v>378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18</v>
      </c>
      <c r="B571" s="75">
        <v>45782</v>
      </c>
      <c r="C571" s="73">
        <v>2</v>
      </c>
      <c r="D571" s="40" t="s">
        <v>205</v>
      </c>
      <c r="E571" s="25" t="s">
        <v>158</v>
      </c>
      <c r="F571" s="41">
        <v>240.6498</v>
      </c>
      <c r="G571" s="74" t="s">
        <v>378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19</v>
      </c>
      <c r="B572" s="75">
        <v>45789</v>
      </c>
      <c r="C572" s="73">
        <v>2</v>
      </c>
      <c r="D572" s="40" t="s">
        <v>205</v>
      </c>
      <c r="E572" s="25" t="s">
        <v>158</v>
      </c>
      <c r="F572" s="41">
        <v>238.9119</v>
      </c>
      <c r="G572" s="74" t="s">
        <v>378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20</v>
      </c>
      <c r="B573" s="75">
        <v>45796</v>
      </c>
      <c r="C573" s="73">
        <v>2</v>
      </c>
      <c r="D573" s="40" t="s">
        <v>205</v>
      </c>
      <c r="E573" s="25" t="s">
        <v>158</v>
      </c>
      <c r="F573" s="41">
        <v>230.47460000000001</v>
      </c>
      <c r="G573" s="74" t="s">
        <v>378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21</v>
      </c>
      <c r="B574" s="75">
        <v>45803</v>
      </c>
      <c r="C574" s="73">
        <v>2</v>
      </c>
      <c r="D574" s="40" t="s">
        <v>205</v>
      </c>
      <c r="E574" s="25" t="s">
        <v>158</v>
      </c>
      <c r="F574" s="41">
        <v>210.99019999999999</v>
      </c>
      <c r="G574" s="74" t="s">
        <v>378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22</v>
      </c>
      <c r="B575" s="75">
        <v>45810</v>
      </c>
      <c r="C575" s="73">
        <v>2</v>
      </c>
      <c r="D575" s="40" t="s">
        <v>205</v>
      </c>
      <c r="E575" s="25" t="s">
        <v>158</v>
      </c>
      <c r="F575" s="41">
        <v>238.18190000000001</v>
      </c>
      <c r="G575" s="74" t="s">
        <v>378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23</v>
      </c>
      <c r="B576" s="75">
        <v>45817</v>
      </c>
      <c r="C576" s="73">
        <v>2</v>
      </c>
      <c r="D576" s="40" t="s">
        <v>205</v>
      </c>
      <c r="E576" s="25" t="s">
        <v>158</v>
      </c>
      <c r="F576" s="41">
        <v>226.3295</v>
      </c>
      <c r="G576" s="74" t="s">
        <v>378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24</v>
      </c>
      <c r="B577" s="75">
        <v>45824</v>
      </c>
      <c r="C577" s="73">
        <v>2</v>
      </c>
      <c r="D577" s="40" t="s">
        <v>205</v>
      </c>
      <c r="E577" s="25" t="s">
        <v>158</v>
      </c>
      <c r="F577" s="41">
        <v>200.38810000000001</v>
      </c>
      <c r="G577" s="74" t="s">
        <v>378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25</v>
      </c>
      <c r="B578" s="75">
        <v>45831</v>
      </c>
      <c r="C578" s="73">
        <v>2</v>
      </c>
      <c r="D578" s="40" t="s">
        <v>205</v>
      </c>
      <c r="E578" s="25" t="s">
        <v>158</v>
      </c>
      <c r="F578" s="41">
        <v>232.0334</v>
      </c>
      <c r="G578" s="74" t="s">
        <v>378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1</v>
      </c>
      <c r="B579" s="75">
        <v>45663</v>
      </c>
      <c r="C579" s="73">
        <v>3</v>
      </c>
      <c r="D579" s="40" t="s">
        <v>206</v>
      </c>
      <c r="E579" s="25" t="s">
        <v>158</v>
      </c>
      <c r="F579" s="41">
        <v>494.11500000000001</v>
      </c>
      <c r="G579" s="74" t="s">
        <v>378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2</v>
      </c>
      <c r="B580" s="75">
        <v>45670</v>
      </c>
      <c r="C580" s="73">
        <v>3</v>
      </c>
      <c r="D580" s="40" t="s">
        <v>206</v>
      </c>
      <c r="E580" s="25" t="s">
        <v>158</v>
      </c>
      <c r="F580" s="41">
        <v>497.02190000000002</v>
      </c>
      <c r="G580" s="74" t="s">
        <v>378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3</v>
      </c>
      <c r="B581" s="75">
        <v>45677</v>
      </c>
      <c r="C581" s="73">
        <v>3</v>
      </c>
      <c r="D581" s="40" t="s">
        <v>206</v>
      </c>
      <c r="E581" s="25" t="s">
        <v>158</v>
      </c>
      <c r="F581" s="41">
        <v>506.8458</v>
      </c>
      <c r="G581" s="74" t="s">
        <v>378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4</v>
      </c>
      <c r="B582" s="75">
        <v>45684</v>
      </c>
      <c r="C582" s="73">
        <v>3</v>
      </c>
      <c r="D582" s="40" t="s">
        <v>206</v>
      </c>
      <c r="E582" s="25" t="s">
        <v>158</v>
      </c>
      <c r="F582" s="41">
        <v>535.17560000000003</v>
      </c>
      <c r="G582" s="74" t="s">
        <v>378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5</v>
      </c>
      <c r="B583" s="75">
        <v>45691</v>
      </c>
      <c r="C583" s="73">
        <v>3</v>
      </c>
      <c r="D583" s="40" t="s">
        <v>206</v>
      </c>
      <c r="E583" s="25" t="s">
        <v>158</v>
      </c>
      <c r="F583" s="41">
        <v>510.76830000000001</v>
      </c>
      <c r="G583" s="74" t="s">
        <v>378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6</v>
      </c>
      <c r="B584" s="75">
        <v>45698</v>
      </c>
      <c r="C584" s="73">
        <v>3</v>
      </c>
      <c r="D584" s="40" t="s">
        <v>206</v>
      </c>
      <c r="E584" s="25" t="s">
        <v>158</v>
      </c>
      <c r="F584" s="41">
        <v>520.30050000000006</v>
      </c>
      <c r="G584" s="74" t="s">
        <v>378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45705</v>
      </c>
      <c r="C585" s="73">
        <v>3</v>
      </c>
      <c r="D585" s="40" t="s">
        <v>206</v>
      </c>
      <c r="E585" s="25" t="s">
        <v>158</v>
      </c>
      <c r="F585" s="41">
        <v>542.23559999999998</v>
      </c>
      <c r="G585" s="74" t="s">
        <v>378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8</v>
      </c>
      <c r="B586" s="75">
        <v>45712</v>
      </c>
      <c r="C586" s="73">
        <v>3</v>
      </c>
      <c r="D586" s="40" t="s">
        <v>206</v>
      </c>
      <c r="E586" s="25" t="s">
        <v>158</v>
      </c>
      <c r="F586" s="41">
        <v>539.94939999999997</v>
      </c>
      <c r="G586" s="74" t="s">
        <v>378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9</v>
      </c>
      <c r="B587" s="75">
        <v>45719</v>
      </c>
      <c r="C587" s="73">
        <v>3</v>
      </c>
      <c r="D587" s="40" t="s">
        <v>206</v>
      </c>
      <c r="E587" s="25" t="s">
        <v>158</v>
      </c>
      <c r="F587" s="41">
        <v>514.74090000000001</v>
      </c>
      <c r="G587" s="74" t="s">
        <v>378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75">
        <v>45726</v>
      </c>
      <c r="C588" s="73">
        <v>3</v>
      </c>
      <c r="D588" s="40" t="s">
        <v>206</v>
      </c>
      <c r="E588" s="25" t="s">
        <v>158</v>
      </c>
      <c r="F588" s="41">
        <v>512.68889999999999</v>
      </c>
      <c r="G588" s="74" t="s">
        <v>378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11</v>
      </c>
      <c r="B589" s="75">
        <v>45733</v>
      </c>
      <c r="C589" s="73">
        <v>3</v>
      </c>
      <c r="D589" s="40" t="s">
        <v>206</v>
      </c>
      <c r="E589" s="25" t="s">
        <v>158</v>
      </c>
      <c r="F589" s="41">
        <v>497.55020000000002</v>
      </c>
      <c r="G589" s="74" t="s">
        <v>378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12</v>
      </c>
      <c r="B590" s="75">
        <v>45740</v>
      </c>
      <c r="C590" s="73">
        <v>3</v>
      </c>
      <c r="D590" s="40" t="s">
        <v>206</v>
      </c>
      <c r="E590" s="25" t="s">
        <v>158</v>
      </c>
      <c r="F590" s="41">
        <v>505.9622</v>
      </c>
      <c r="G590" s="74" t="s">
        <v>378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13</v>
      </c>
      <c r="B591" s="75">
        <v>45747</v>
      </c>
      <c r="C591" s="73">
        <v>3</v>
      </c>
      <c r="D591" s="40" t="s">
        <v>206</v>
      </c>
      <c r="E591" s="25" t="s">
        <v>158</v>
      </c>
      <c r="F591" s="41">
        <v>522.59299999999996</v>
      </c>
      <c r="G591" s="74" t="s">
        <v>378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14</v>
      </c>
      <c r="B592" s="75">
        <v>45754</v>
      </c>
      <c r="C592" s="73">
        <v>3</v>
      </c>
      <c r="D592" s="40" t="s">
        <v>206</v>
      </c>
      <c r="E592" s="25" t="s">
        <v>158</v>
      </c>
      <c r="F592" s="41">
        <v>522.15300000000002</v>
      </c>
      <c r="G592" s="74" t="s">
        <v>378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3">
        <v>15</v>
      </c>
      <c r="B593" s="75">
        <v>45761</v>
      </c>
      <c r="C593" s="73">
        <v>3</v>
      </c>
      <c r="D593" s="40" t="s">
        <v>206</v>
      </c>
      <c r="E593" s="25" t="s">
        <v>158</v>
      </c>
      <c r="F593" s="41">
        <v>517.91309999999999</v>
      </c>
      <c r="G593" s="74" t="s">
        <v>378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16</v>
      </c>
      <c r="B594" s="75">
        <v>45768</v>
      </c>
      <c r="C594" s="73">
        <v>3</v>
      </c>
      <c r="D594" s="40" t="s">
        <v>206</v>
      </c>
      <c r="E594" s="25" t="s">
        <v>158</v>
      </c>
      <c r="F594" s="41">
        <v>531.05010000000004</v>
      </c>
      <c r="G594" s="74" t="s">
        <v>378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17</v>
      </c>
      <c r="B595" s="75">
        <v>45775</v>
      </c>
      <c r="C595" s="73">
        <v>3</v>
      </c>
      <c r="D595" s="40" t="s">
        <v>206</v>
      </c>
      <c r="E595" s="25" t="s">
        <v>158</v>
      </c>
      <c r="F595" s="41">
        <v>504.80509999999998</v>
      </c>
      <c r="G595" s="74" t="s">
        <v>378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18</v>
      </c>
      <c r="B596" s="75">
        <v>45782</v>
      </c>
      <c r="C596" s="73">
        <v>3</v>
      </c>
      <c r="D596" s="40" t="s">
        <v>206</v>
      </c>
      <c r="E596" s="25" t="s">
        <v>158</v>
      </c>
      <c r="F596" s="41">
        <v>515.44299999999998</v>
      </c>
      <c r="G596" s="74" t="s">
        <v>378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19</v>
      </c>
      <c r="B597" s="75">
        <v>45789</v>
      </c>
      <c r="C597" s="73">
        <v>3</v>
      </c>
      <c r="D597" s="40" t="s">
        <v>206</v>
      </c>
      <c r="E597" s="25" t="s">
        <v>158</v>
      </c>
      <c r="F597" s="41">
        <v>527.13580000000002</v>
      </c>
      <c r="G597" s="74" t="s">
        <v>378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20</v>
      </c>
      <c r="B598" s="75">
        <v>45796</v>
      </c>
      <c r="C598" s="73">
        <v>3</v>
      </c>
      <c r="D598" s="40" t="s">
        <v>206</v>
      </c>
      <c r="E598" s="25" t="s">
        <v>158</v>
      </c>
      <c r="F598" s="41">
        <v>524.95119999999997</v>
      </c>
      <c r="G598" s="74" t="s">
        <v>378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21</v>
      </c>
      <c r="B599" s="75">
        <v>45803</v>
      </c>
      <c r="C599" s="73">
        <v>3</v>
      </c>
      <c r="D599" s="40" t="s">
        <v>206</v>
      </c>
      <c r="E599" s="25" t="s">
        <v>158</v>
      </c>
      <c r="F599" s="41">
        <v>532.18089999999995</v>
      </c>
      <c r="G599" s="74" t="s">
        <v>378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22</v>
      </c>
      <c r="B600" s="75">
        <v>45810</v>
      </c>
      <c r="C600" s="73">
        <v>3</v>
      </c>
      <c r="D600" s="40" t="s">
        <v>206</v>
      </c>
      <c r="E600" s="25" t="s">
        <v>158</v>
      </c>
      <c r="F600" s="41">
        <v>522.17219999999998</v>
      </c>
      <c r="G600" s="74" t="s">
        <v>378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23</v>
      </c>
      <c r="B601" s="75">
        <v>45817</v>
      </c>
      <c r="C601" s="73">
        <v>3</v>
      </c>
      <c r="D601" s="40" t="s">
        <v>206</v>
      </c>
      <c r="E601" s="25" t="s">
        <v>158</v>
      </c>
      <c r="F601" s="41">
        <v>511.68079999999998</v>
      </c>
      <c r="G601" s="74" t="s">
        <v>378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24</v>
      </c>
      <c r="B602" s="75">
        <v>45824</v>
      </c>
      <c r="C602" s="73">
        <v>3</v>
      </c>
      <c r="D602" s="40" t="s">
        <v>206</v>
      </c>
      <c r="E602" s="25" t="s">
        <v>158</v>
      </c>
      <c r="F602" s="41">
        <v>521.6549</v>
      </c>
      <c r="G602" s="74" t="s">
        <v>378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25</v>
      </c>
      <c r="B603" s="75">
        <v>45831</v>
      </c>
      <c r="C603" s="73">
        <v>3</v>
      </c>
      <c r="D603" s="40" t="s">
        <v>206</v>
      </c>
      <c r="E603" s="25" t="s">
        <v>158</v>
      </c>
      <c r="F603" s="41">
        <v>501.38589999999999</v>
      </c>
      <c r="G603" s="74" t="s">
        <v>378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</v>
      </c>
      <c r="B604" s="75">
        <v>45663</v>
      </c>
      <c r="C604" s="73">
        <v>1</v>
      </c>
      <c r="D604" s="40" t="s">
        <v>204</v>
      </c>
      <c r="E604" s="25" t="s">
        <v>164</v>
      </c>
      <c r="F604" s="41">
        <v>1.1572</v>
      </c>
      <c r="G604" s="74" t="s">
        <v>378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2</v>
      </c>
      <c r="B605" s="75">
        <v>45670</v>
      </c>
      <c r="C605" s="73">
        <v>1</v>
      </c>
      <c r="D605" s="40" t="s">
        <v>204</v>
      </c>
      <c r="E605" s="25" t="s">
        <v>164</v>
      </c>
      <c r="F605" s="41">
        <v>1.2413000000000001</v>
      </c>
      <c r="G605" s="74" t="s">
        <v>378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3</v>
      </c>
      <c r="B606" s="75">
        <v>45677</v>
      </c>
      <c r="C606" s="73">
        <v>1</v>
      </c>
      <c r="D606" s="40" t="s">
        <v>204</v>
      </c>
      <c r="E606" s="25" t="s">
        <v>164</v>
      </c>
      <c r="F606" s="41">
        <v>1.2172000000000001</v>
      </c>
      <c r="G606" s="74" t="s">
        <v>378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4</v>
      </c>
      <c r="B607" s="75">
        <v>45684</v>
      </c>
      <c r="C607" s="73">
        <v>1</v>
      </c>
      <c r="D607" s="40" t="s">
        <v>204</v>
      </c>
      <c r="E607" s="25" t="s">
        <v>164</v>
      </c>
      <c r="F607" s="41">
        <v>1.2310000000000001</v>
      </c>
      <c r="G607" s="74" t="s">
        <v>378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5</v>
      </c>
      <c r="B608" s="75">
        <v>45691</v>
      </c>
      <c r="C608" s="73">
        <v>1</v>
      </c>
      <c r="D608" s="40" t="s">
        <v>204</v>
      </c>
      <c r="E608" s="25" t="s">
        <v>164</v>
      </c>
      <c r="F608" s="41">
        <v>1.155</v>
      </c>
      <c r="G608" s="74" t="s">
        <v>378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6</v>
      </c>
      <c r="B609" s="75">
        <v>45698</v>
      </c>
      <c r="C609" s="73">
        <v>1</v>
      </c>
      <c r="D609" s="40" t="s">
        <v>204</v>
      </c>
      <c r="E609" s="25" t="s">
        <v>164</v>
      </c>
      <c r="F609" s="41">
        <v>1.2055</v>
      </c>
      <c r="G609" s="74" t="s">
        <v>378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7</v>
      </c>
      <c r="B610" s="75">
        <v>45705</v>
      </c>
      <c r="C610" s="73">
        <v>1</v>
      </c>
      <c r="D610" s="40" t="s">
        <v>204</v>
      </c>
      <c r="E610" s="25" t="s">
        <v>164</v>
      </c>
      <c r="F610" s="41">
        <v>1.1966000000000001</v>
      </c>
      <c r="G610" s="74" t="s">
        <v>378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45712</v>
      </c>
      <c r="C611" s="73">
        <v>1</v>
      </c>
      <c r="D611" s="40" t="s">
        <v>204</v>
      </c>
      <c r="E611" s="25" t="s">
        <v>164</v>
      </c>
      <c r="F611" s="41">
        <v>1.1866000000000001</v>
      </c>
      <c r="G611" s="74" t="s">
        <v>378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9</v>
      </c>
      <c r="B612" s="75">
        <v>45719</v>
      </c>
      <c r="C612" s="73">
        <v>1</v>
      </c>
      <c r="D612" s="40" t="s">
        <v>204</v>
      </c>
      <c r="E612" s="25" t="s">
        <v>164</v>
      </c>
      <c r="F612" s="41">
        <v>1.1338999999999999</v>
      </c>
      <c r="G612" s="74" t="s">
        <v>378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75">
        <v>45726</v>
      </c>
      <c r="C613" s="73">
        <v>1</v>
      </c>
      <c r="D613" s="40" t="s">
        <v>204</v>
      </c>
      <c r="E613" s="25" t="s">
        <v>164</v>
      </c>
      <c r="F613" s="41">
        <v>1.2065999999999999</v>
      </c>
      <c r="G613" s="74" t="s">
        <v>378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11</v>
      </c>
      <c r="B614" s="75">
        <v>45733</v>
      </c>
      <c r="C614" s="73">
        <v>1</v>
      </c>
      <c r="D614" s="40" t="s">
        <v>204</v>
      </c>
      <c r="E614" s="25" t="s">
        <v>164</v>
      </c>
      <c r="F614" s="41">
        <v>1.2533000000000001</v>
      </c>
      <c r="G614" s="74" t="s">
        <v>378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12</v>
      </c>
      <c r="B615" s="75">
        <v>45740</v>
      </c>
      <c r="C615" s="73">
        <v>1</v>
      </c>
      <c r="D615" s="40" t="s">
        <v>204</v>
      </c>
      <c r="E615" s="25" t="s">
        <v>164</v>
      </c>
      <c r="F615" s="41">
        <v>1.2337</v>
      </c>
      <c r="G615" s="74" t="s">
        <v>378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13</v>
      </c>
      <c r="B616" s="75">
        <v>45747</v>
      </c>
      <c r="C616" s="73">
        <v>1</v>
      </c>
      <c r="D616" s="40" t="s">
        <v>204</v>
      </c>
      <c r="E616" s="25" t="s">
        <v>164</v>
      </c>
      <c r="F616" s="41">
        <v>1.1964999999999999</v>
      </c>
      <c r="G616" s="74" t="s">
        <v>378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14</v>
      </c>
      <c r="B617" s="75">
        <v>45754</v>
      </c>
      <c r="C617" s="73">
        <v>1</v>
      </c>
      <c r="D617" s="40" t="s">
        <v>204</v>
      </c>
      <c r="E617" s="25" t="s">
        <v>164</v>
      </c>
      <c r="F617" s="41">
        <v>1.2186999999999999</v>
      </c>
      <c r="G617" s="74" t="s">
        <v>378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15</v>
      </c>
      <c r="B618" s="75">
        <v>45761</v>
      </c>
      <c r="C618" s="73">
        <v>1</v>
      </c>
      <c r="D618" s="40" t="s">
        <v>204</v>
      </c>
      <c r="E618" s="25" t="s">
        <v>164</v>
      </c>
      <c r="F618" s="41">
        <v>1.248</v>
      </c>
      <c r="G618" s="74" t="s">
        <v>378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16</v>
      </c>
      <c r="B619" s="75">
        <v>45768</v>
      </c>
      <c r="C619" s="73">
        <v>1</v>
      </c>
      <c r="D619" s="40" t="s">
        <v>204</v>
      </c>
      <c r="E619" s="25" t="s">
        <v>164</v>
      </c>
      <c r="F619" s="41">
        <v>1.1147</v>
      </c>
      <c r="G619" s="74" t="s">
        <v>378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17</v>
      </c>
      <c r="B620" s="75">
        <v>45775</v>
      </c>
      <c r="C620" s="73">
        <v>1</v>
      </c>
      <c r="D620" s="40" t="s">
        <v>204</v>
      </c>
      <c r="E620" s="25" t="s">
        <v>164</v>
      </c>
      <c r="F620" s="41">
        <v>1.2145999999999999</v>
      </c>
      <c r="G620" s="74" t="s">
        <v>378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25">
      <c r="A621" s="73">
        <v>18</v>
      </c>
      <c r="B621" s="75">
        <v>45782</v>
      </c>
      <c r="C621" s="73">
        <v>1</v>
      </c>
      <c r="D621" s="40" t="s">
        <v>204</v>
      </c>
      <c r="E621" s="25" t="s">
        <v>164</v>
      </c>
      <c r="F621" s="41">
        <v>1.2399</v>
      </c>
      <c r="G621" s="74" t="s">
        <v>378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25">
      <c r="A622" s="73">
        <v>19</v>
      </c>
      <c r="B622" s="75">
        <v>45789</v>
      </c>
      <c r="C622" s="73">
        <v>1</v>
      </c>
      <c r="D622" s="40" t="s">
        <v>204</v>
      </c>
      <c r="E622" s="25" t="s">
        <v>164</v>
      </c>
      <c r="F622" s="41">
        <v>1.2452000000000001</v>
      </c>
      <c r="G622" s="74" t="s">
        <v>378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25">
      <c r="A623" s="73">
        <v>20</v>
      </c>
      <c r="B623" s="75">
        <v>45796</v>
      </c>
      <c r="C623" s="73">
        <v>1</v>
      </c>
      <c r="D623" s="40" t="s">
        <v>204</v>
      </c>
      <c r="E623" s="25" t="s">
        <v>164</v>
      </c>
      <c r="F623" s="41">
        <v>1.2837000000000001</v>
      </c>
      <c r="G623" s="74" t="s">
        <v>378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25">
      <c r="A624" s="73">
        <v>21</v>
      </c>
      <c r="B624" s="75">
        <v>45803</v>
      </c>
      <c r="C624" s="73">
        <v>1</v>
      </c>
      <c r="D624" s="40" t="s">
        <v>204</v>
      </c>
      <c r="E624" s="25" t="s">
        <v>164</v>
      </c>
      <c r="F624" s="41">
        <v>1.2623</v>
      </c>
      <c r="G624" s="74" t="s">
        <v>378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25">
      <c r="A625" s="73">
        <v>22</v>
      </c>
      <c r="B625" s="75">
        <v>45810</v>
      </c>
      <c r="C625" s="73">
        <v>1</v>
      </c>
      <c r="D625" s="40" t="s">
        <v>204</v>
      </c>
      <c r="E625" s="25" t="s">
        <v>164</v>
      </c>
      <c r="F625" s="41">
        <v>1.2312000000000001</v>
      </c>
      <c r="G625" s="74" t="s">
        <v>378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23</v>
      </c>
      <c r="B626" s="75">
        <v>45817</v>
      </c>
      <c r="C626" s="73">
        <v>1</v>
      </c>
      <c r="D626" s="40" t="s">
        <v>204</v>
      </c>
      <c r="E626" s="25" t="s">
        <v>164</v>
      </c>
      <c r="F626" s="41">
        <v>1.2307999999999999</v>
      </c>
      <c r="G626" s="74" t="s">
        <v>378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24</v>
      </c>
      <c r="B627" s="75">
        <v>45824</v>
      </c>
      <c r="C627" s="73">
        <v>1</v>
      </c>
      <c r="D627" s="40" t="s">
        <v>204</v>
      </c>
      <c r="E627" s="25" t="s">
        <v>164</v>
      </c>
      <c r="F627" s="41">
        <v>1.2491000000000001</v>
      </c>
      <c r="G627" s="74" t="s">
        <v>378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25</v>
      </c>
      <c r="B628" s="75">
        <v>45831</v>
      </c>
      <c r="C628" s="73">
        <v>1</v>
      </c>
      <c r="D628" s="40" t="s">
        <v>204</v>
      </c>
      <c r="E628" s="25" t="s">
        <v>164</v>
      </c>
      <c r="F628" s="41">
        <v>1.1989000000000001</v>
      </c>
      <c r="G628" s="74" t="s">
        <v>378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</v>
      </c>
      <c r="B629" s="75">
        <v>45663</v>
      </c>
      <c r="C629" s="73">
        <v>2</v>
      </c>
      <c r="D629" s="40" t="s">
        <v>205</v>
      </c>
      <c r="E629" s="25" t="s">
        <v>164</v>
      </c>
      <c r="F629" s="41">
        <v>2.9714</v>
      </c>
      <c r="G629" s="74" t="s">
        <v>378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2</v>
      </c>
      <c r="B630" s="75">
        <v>45670</v>
      </c>
      <c r="C630" s="73">
        <v>2</v>
      </c>
      <c r="D630" s="40" t="s">
        <v>205</v>
      </c>
      <c r="E630" s="25" t="s">
        <v>164</v>
      </c>
      <c r="F630" s="41">
        <v>3.0285000000000002</v>
      </c>
      <c r="G630" s="74" t="s">
        <v>378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3</v>
      </c>
      <c r="B631" s="75">
        <v>45677</v>
      </c>
      <c r="C631" s="73">
        <v>2</v>
      </c>
      <c r="D631" s="40" t="s">
        <v>205</v>
      </c>
      <c r="E631" s="25" t="s">
        <v>164</v>
      </c>
      <c r="F631" s="41">
        <v>3.0920000000000001</v>
      </c>
      <c r="G631" s="74" t="s">
        <v>378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4</v>
      </c>
      <c r="B632" s="75">
        <v>45684</v>
      </c>
      <c r="C632" s="73">
        <v>2</v>
      </c>
      <c r="D632" s="40" t="s">
        <v>205</v>
      </c>
      <c r="E632" s="25" t="s">
        <v>164</v>
      </c>
      <c r="F632" s="41">
        <v>2.9641999999999999</v>
      </c>
      <c r="G632" s="74" t="s">
        <v>378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5</v>
      </c>
      <c r="B633" s="75">
        <v>45691</v>
      </c>
      <c r="C633" s="73">
        <v>2</v>
      </c>
      <c r="D633" s="40" t="s">
        <v>205</v>
      </c>
      <c r="E633" s="25" t="s">
        <v>164</v>
      </c>
      <c r="F633" s="41">
        <v>2.9708999999999999</v>
      </c>
      <c r="G633" s="74" t="s">
        <v>378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6</v>
      </c>
      <c r="B634" s="75">
        <v>45698</v>
      </c>
      <c r="C634" s="73">
        <v>2</v>
      </c>
      <c r="D634" s="40" t="s">
        <v>205</v>
      </c>
      <c r="E634" s="25" t="s">
        <v>164</v>
      </c>
      <c r="F634" s="41">
        <v>2.9857999999999998</v>
      </c>
      <c r="G634" s="74" t="s">
        <v>378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7</v>
      </c>
      <c r="B635" s="75">
        <v>45705</v>
      </c>
      <c r="C635" s="73">
        <v>2</v>
      </c>
      <c r="D635" s="40" t="s">
        <v>205</v>
      </c>
      <c r="E635" s="25" t="s">
        <v>164</v>
      </c>
      <c r="F635" s="41">
        <v>3.0548999999999999</v>
      </c>
      <c r="G635" s="74" t="s">
        <v>378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45712</v>
      </c>
      <c r="C636" s="73">
        <v>2</v>
      </c>
      <c r="D636" s="40" t="s">
        <v>205</v>
      </c>
      <c r="E636" s="25" t="s">
        <v>164</v>
      </c>
      <c r="F636" s="41">
        <v>2.972</v>
      </c>
      <c r="G636" s="74" t="s">
        <v>378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9</v>
      </c>
      <c r="B637" s="75">
        <v>45719</v>
      </c>
      <c r="C637" s="73">
        <v>2</v>
      </c>
      <c r="D637" s="40" t="s">
        <v>205</v>
      </c>
      <c r="E637" s="25" t="s">
        <v>164</v>
      </c>
      <c r="F637" s="41">
        <v>3.0625</v>
      </c>
      <c r="G637" s="74" t="s">
        <v>378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10</v>
      </c>
      <c r="B638" s="75">
        <v>45726</v>
      </c>
      <c r="C638" s="73">
        <v>2</v>
      </c>
      <c r="D638" s="40" t="s">
        <v>205</v>
      </c>
      <c r="E638" s="25" t="s">
        <v>164</v>
      </c>
      <c r="F638" s="41">
        <v>2.9154</v>
      </c>
      <c r="G638" s="74" t="s">
        <v>378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75">
        <v>45733</v>
      </c>
      <c r="C639" s="73">
        <v>2</v>
      </c>
      <c r="D639" s="40" t="s">
        <v>205</v>
      </c>
      <c r="E639" s="25" t="s">
        <v>164</v>
      </c>
      <c r="F639" s="41">
        <v>2.9626000000000001</v>
      </c>
      <c r="G639" s="74" t="s">
        <v>378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12</v>
      </c>
      <c r="B640" s="75">
        <v>45740</v>
      </c>
      <c r="C640" s="73">
        <v>2</v>
      </c>
      <c r="D640" s="40" t="s">
        <v>205</v>
      </c>
      <c r="E640" s="25" t="s">
        <v>164</v>
      </c>
      <c r="F640" s="41">
        <v>2.9618000000000002</v>
      </c>
      <c r="G640" s="74" t="s">
        <v>378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13</v>
      </c>
      <c r="B641" s="75">
        <v>45747</v>
      </c>
      <c r="C641" s="73">
        <v>2</v>
      </c>
      <c r="D641" s="40" t="s">
        <v>205</v>
      </c>
      <c r="E641" s="25" t="s">
        <v>164</v>
      </c>
      <c r="F641" s="41">
        <v>3.0213000000000001</v>
      </c>
      <c r="G641" s="74" t="s">
        <v>378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14</v>
      </c>
      <c r="B642" s="75">
        <v>45754</v>
      </c>
      <c r="C642" s="73">
        <v>2</v>
      </c>
      <c r="D642" s="40" t="s">
        <v>205</v>
      </c>
      <c r="E642" s="25" t="s">
        <v>164</v>
      </c>
      <c r="F642" s="41">
        <v>3.0369000000000002</v>
      </c>
      <c r="G642" s="74" t="s">
        <v>378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15</v>
      </c>
      <c r="B643" s="75">
        <v>45761</v>
      </c>
      <c r="C643" s="73">
        <v>2</v>
      </c>
      <c r="D643" s="40" t="s">
        <v>205</v>
      </c>
      <c r="E643" s="25" t="s">
        <v>164</v>
      </c>
      <c r="F643" s="41">
        <v>2.8826999999999998</v>
      </c>
      <c r="G643" s="74" t="s">
        <v>378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16</v>
      </c>
      <c r="B644" s="75">
        <v>45768</v>
      </c>
      <c r="C644" s="73">
        <v>2</v>
      </c>
      <c r="D644" s="40" t="s">
        <v>205</v>
      </c>
      <c r="E644" s="25" t="s">
        <v>164</v>
      </c>
      <c r="F644" s="41">
        <v>2.9184999999999999</v>
      </c>
      <c r="G644" s="74" t="s">
        <v>378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17</v>
      </c>
      <c r="B645" s="75">
        <v>45775</v>
      </c>
      <c r="C645" s="73">
        <v>2</v>
      </c>
      <c r="D645" s="40" t="s">
        <v>205</v>
      </c>
      <c r="E645" s="25" t="s">
        <v>164</v>
      </c>
      <c r="F645" s="41">
        <v>2.9941</v>
      </c>
      <c r="G645" s="74" t="s">
        <v>378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18</v>
      </c>
      <c r="B646" s="75">
        <v>45782</v>
      </c>
      <c r="C646" s="73">
        <v>2</v>
      </c>
      <c r="D646" s="40" t="s">
        <v>205</v>
      </c>
      <c r="E646" s="25" t="s">
        <v>164</v>
      </c>
      <c r="F646" s="41">
        <v>2.9340000000000002</v>
      </c>
      <c r="G646" s="74" t="s">
        <v>378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19</v>
      </c>
      <c r="B647" s="75">
        <v>45789</v>
      </c>
      <c r="C647" s="73">
        <v>2</v>
      </c>
      <c r="D647" s="40" t="s">
        <v>205</v>
      </c>
      <c r="E647" s="25" t="s">
        <v>164</v>
      </c>
      <c r="F647" s="41">
        <v>2.8818999999999999</v>
      </c>
      <c r="G647" s="74" t="s">
        <v>378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20</v>
      </c>
      <c r="B648" s="75">
        <v>45796</v>
      </c>
      <c r="C648" s="73">
        <v>2</v>
      </c>
      <c r="D648" s="40" t="s">
        <v>205</v>
      </c>
      <c r="E648" s="25" t="s">
        <v>164</v>
      </c>
      <c r="F648" s="41">
        <v>3.0365000000000002</v>
      </c>
      <c r="G648" s="74" t="s">
        <v>378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21</v>
      </c>
      <c r="B649" s="75">
        <v>45803</v>
      </c>
      <c r="C649" s="73">
        <v>2</v>
      </c>
      <c r="D649" s="40" t="s">
        <v>205</v>
      </c>
      <c r="E649" s="25" t="s">
        <v>164</v>
      </c>
      <c r="F649" s="41">
        <v>3.0036</v>
      </c>
      <c r="G649" s="74" t="s">
        <v>378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22</v>
      </c>
      <c r="B650" s="75">
        <v>45810</v>
      </c>
      <c r="C650" s="73">
        <v>2</v>
      </c>
      <c r="D650" s="40" t="s">
        <v>205</v>
      </c>
      <c r="E650" s="25" t="s">
        <v>164</v>
      </c>
      <c r="F650" s="41">
        <v>3.0036</v>
      </c>
      <c r="G650" s="74" t="s">
        <v>378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23</v>
      </c>
      <c r="B651" s="75">
        <v>45817</v>
      </c>
      <c r="C651" s="73">
        <v>2</v>
      </c>
      <c r="D651" s="40" t="s">
        <v>205</v>
      </c>
      <c r="E651" s="25" t="s">
        <v>164</v>
      </c>
      <c r="F651" s="41">
        <v>2.9451000000000001</v>
      </c>
      <c r="G651" s="74" t="s">
        <v>378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24</v>
      </c>
      <c r="B652" s="75">
        <v>45824</v>
      </c>
      <c r="C652" s="73">
        <v>2</v>
      </c>
      <c r="D652" s="40" t="s">
        <v>205</v>
      </c>
      <c r="E652" s="25" t="s">
        <v>164</v>
      </c>
      <c r="F652" s="41">
        <v>3.0358999999999998</v>
      </c>
      <c r="G652" s="74" t="s">
        <v>378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25</v>
      </c>
      <c r="B653" s="75">
        <v>45831</v>
      </c>
      <c r="C653" s="73">
        <v>2</v>
      </c>
      <c r="D653" s="40" t="s">
        <v>205</v>
      </c>
      <c r="E653" s="25" t="s">
        <v>164</v>
      </c>
      <c r="F653" s="41">
        <v>2.9592999999999998</v>
      </c>
      <c r="G653" s="74" t="s">
        <v>378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1</v>
      </c>
      <c r="B654" s="75">
        <v>45663</v>
      </c>
      <c r="C654" s="73">
        <v>3</v>
      </c>
      <c r="D654" s="40" t="s">
        <v>206</v>
      </c>
      <c r="E654" s="25" t="s">
        <v>164</v>
      </c>
      <c r="F654" s="41">
        <v>8.0402000000000005</v>
      </c>
      <c r="G654" s="74" t="s">
        <v>378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2</v>
      </c>
      <c r="B655" s="75">
        <v>45670</v>
      </c>
      <c r="C655" s="73">
        <v>3</v>
      </c>
      <c r="D655" s="40" t="s">
        <v>206</v>
      </c>
      <c r="E655" s="25" t="s">
        <v>164</v>
      </c>
      <c r="F655" s="41">
        <v>7.6836000000000002</v>
      </c>
      <c r="G655" s="74" t="s">
        <v>378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3</v>
      </c>
      <c r="B656" s="75">
        <v>45677</v>
      </c>
      <c r="C656" s="73">
        <v>3</v>
      </c>
      <c r="D656" s="40" t="s">
        <v>206</v>
      </c>
      <c r="E656" s="25" t="s">
        <v>164</v>
      </c>
      <c r="F656" s="41">
        <v>7.6938000000000004</v>
      </c>
      <c r="G656" s="74" t="s">
        <v>378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4</v>
      </c>
      <c r="B657" s="75">
        <v>45684</v>
      </c>
      <c r="C657" s="73">
        <v>3</v>
      </c>
      <c r="D657" s="40" t="s">
        <v>206</v>
      </c>
      <c r="E657" s="25" t="s">
        <v>164</v>
      </c>
      <c r="F657" s="41">
        <v>7.8818999999999999</v>
      </c>
      <c r="G657" s="74" t="s">
        <v>378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5</v>
      </c>
      <c r="B658" s="75">
        <v>45691</v>
      </c>
      <c r="C658" s="73">
        <v>3</v>
      </c>
      <c r="D658" s="40" t="s">
        <v>206</v>
      </c>
      <c r="E658" s="25" t="s">
        <v>164</v>
      </c>
      <c r="F658" s="41">
        <v>7.7207999999999997</v>
      </c>
      <c r="G658" s="74" t="s">
        <v>378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6</v>
      </c>
      <c r="B659" s="75">
        <v>45698</v>
      </c>
      <c r="C659" s="73">
        <v>3</v>
      </c>
      <c r="D659" s="40" t="s">
        <v>206</v>
      </c>
      <c r="E659" s="25" t="s">
        <v>164</v>
      </c>
      <c r="F659" s="41">
        <v>7.9654999999999996</v>
      </c>
      <c r="G659" s="74" t="s">
        <v>378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7</v>
      </c>
      <c r="B660" s="75">
        <v>45705</v>
      </c>
      <c r="C660" s="73">
        <v>3</v>
      </c>
      <c r="D660" s="40" t="s">
        <v>206</v>
      </c>
      <c r="E660" s="25" t="s">
        <v>164</v>
      </c>
      <c r="F660" s="41">
        <v>7.8917000000000002</v>
      </c>
      <c r="G660" s="74" t="s">
        <v>378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45712</v>
      </c>
      <c r="C661" s="73">
        <v>3</v>
      </c>
      <c r="D661" s="40" t="s">
        <v>206</v>
      </c>
      <c r="E661" s="25" t="s">
        <v>164</v>
      </c>
      <c r="F661" s="41">
        <v>7.6816000000000004</v>
      </c>
      <c r="G661" s="74" t="s">
        <v>378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9</v>
      </c>
      <c r="B662" s="75">
        <v>45719</v>
      </c>
      <c r="C662" s="73">
        <v>3</v>
      </c>
      <c r="D662" s="40" t="s">
        <v>206</v>
      </c>
      <c r="E662" s="25" t="s">
        <v>164</v>
      </c>
      <c r="F662" s="41">
        <v>7.8585000000000003</v>
      </c>
      <c r="G662" s="74" t="s">
        <v>378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10</v>
      </c>
      <c r="B663" s="75">
        <v>45726</v>
      </c>
      <c r="C663" s="73">
        <v>3</v>
      </c>
      <c r="D663" s="40" t="s">
        <v>206</v>
      </c>
      <c r="E663" s="25" t="s">
        <v>164</v>
      </c>
      <c r="F663" s="41">
        <v>7.7831000000000001</v>
      </c>
      <c r="G663" s="74" t="s">
        <v>378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75">
        <v>45733</v>
      </c>
      <c r="C664" s="73">
        <v>3</v>
      </c>
      <c r="D664" s="40" t="s">
        <v>206</v>
      </c>
      <c r="E664" s="25" t="s">
        <v>164</v>
      </c>
      <c r="F664" s="41">
        <v>8.0081000000000007</v>
      </c>
      <c r="G664" s="74" t="s">
        <v>378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12</v>
      </c>
      <c r="B665" s="75">
        <v>45740</v>
      </c>
      <c r="C665" s="73">
        <v>3</v>
      </c>
      <c r="D665" s="40" t="s">
        <v>206</v>
      </c>
      <c r="E665" s="25" t="s">
        <v>164</v>
      </c>
      <c r="F665" s="41">
        <v>7.7332000000000001</v>
      </c>
      <c r="G665" s="74" t="s">
        <v>378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13</v>
      </c>
      <c r="B666" s="75">
        <v>45747</v>
      </c>
      <c r="C666" s="73">
        <v>3</v>
      </c>
      <c r="D666" s="40" t="s">
        <v>206</v>
      </c>
      <c r="E666" s="25" t="s">
        <v>164</v>
      </c>
      <c r="F666" s="41">
        <v>7.7675000000000001</v>
      </c>
      <c r="G666" s="74" t="s">
        <v>378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14</v>
      </c>
      <c r="B667" s="75">
        <v>45754</v>
      </c>
      <c r="C667" s="73">
        <v>3</v>
      </c>
      <c r="D667" s="40" t="s">
        <v>206</v>
      </c>
      <c r="E667" s="25" t="s">
        <v>164</v>
      </c>
      <c r="F667" s="41">
        <v>8.0606000000000009</v>
      </c>
      <c r="G667" s="74" t="s">
        <v>378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15</v>
      </c>
      <c r="B668" s="75">
        <v>45761</v>
      </c>
      <c r="C668" s="73">
        <v>3</v>
      </c>
      <c r="D668" s="40" t="s">
        <v>206</v>
      </c>
      <c r="E668" s="25" t="s">
        <v>164</v>
      </c>
      <c r="F668" s="41">
        <v>8.2430000000000003</v>
      </c>
      <c r="G668" s="74" t="s">
        <v>378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16</v>
      </c>
      <c r="B669" s="75">
        <v>45768</v>
      </c>
      <c r="C669" s="73">
        <v>3</v>
      </c>
      <c r="D669" s="40" t="s">
        <v>206</v>
      </c>
      <c r="E669" s="25" t="s">
        <v>164</v>
      </c>
      <c r="F669" s="41">
        <v>8.2004999999999999</v>
      </c>
      <c r="G669" s="74" t="s">
        <v>378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17</v>
      </c>
      <c r="B670" s="75">
        <v>45775</v>
      </c>
      <c r="C670" s="73">
        <v>3</v>
      </c>
      <c r="D670" s="40" t="s">
        <v>206</v>
      </c>
      <c r="E670" s="25" t="s">
        <v>164</v>
      </c>
      <c r="F670" s="41">
        <v>7.8567</v>
      </c>
      <c r="G670" s="74" t="s">
        <v>378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18</v>
      </c>
      <c r="B671" s="75">
        <v>45782</v>
      </c>
      <c r="C671" s="73">
        <v>3</v>
      </c>
      <c r="D671" s="40" t="s">
        <v>206</v>
      </c>
      <c r="E671" s="25" t="s">
        <v>164</v>
      </c>
      <c r="F671" s="41">
        <v>7.8844000000000003</v>
      </c>
      <c r="G671" s="74" t="s">
        <v>378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19</v>
      </c>
      <c r="B672" s="75">
        <v>45789</v>
      </c>
      <c r="C672" s="73">
        <v>3</v>
      </c>
      <c r="D672" s="40" t="s">
        <v>206</v>
      </c>
      <c r="E672" s="25" t="s">
        <v>164</v>
      </c>
      <c r="F672" s="41">
        <v>8.1178000000000008</v>
      </c>
      <c r="G672" s="74" t="s">
        <v>378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20</v>
      </c>
      <c r="B673" s="75">
        <v>45796</v>
      </c>
      <c r="C673" s="73">
        <v>3</v>
      </c>
      <c r="D673" s="40" t="s">
        <v>206</v>
      </c>
      <c r="E673" s="25" t="s">
        <v>164</v>
      </c>
      <c r="F673" s="41">
        <v>7.8234000000000004</v>
      </c>
      <c r="G673" s="74" t="s">
        <v>378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21</v>
      </c>
      <c r="B674" s="75">
        <v>45803</v>
      </c>
      <c r="C674" s="73">
        <v>3</v>
      </c>
      <c r="D674" s="40" t="s">
        <v>206</v>
      </c>
      <c r="E674" s="25" t="s">
        <v>164</v>
      </c>
      <c r="F674" s="41">
        <v>7.6721000000000004</v>
      </c>
      <c r="G674" s="74" t="s">
        <v>378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22</v>
      </c>
      <c r="B675" s="75">
        <v>45810</v>
      </c>
      <c r="C675" s="73">
        <v>3</v>
      </c>
      <c r="D675" s="40" t="s">
        <v>206</v>
      </c>
      <c r="E675" s="25" t="s">
        <v>164</v>
      </c>
      <c r="F675" s="41">
        <v>7.8662999999999998</v>
      </c>
      <c r="G675" s="74" t="s">
        <v>378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23</v>
      </c>
      <c r="B676" s="75">
        <v>45817</v>
      </c>
      <c r="C676" s="73">
        <v>3</v>
      </c>
      <c r="D676" s="40" t="s">
        <v>206</v>
      </c>
      <c r="E676" s="25" t="s">
        <v>164</v>
      </c>
      <c r="F676" s="41">
        <v>7.9257</v>
      </c>
      <c r="G676" s="74" t="s">
        <v>378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24</v>
      </c>
      <c r="B677" s="75">
        <v>45824</v>
      </c>
      <c r="C677" s="73">
        <v>3</v>
      </c>
      <c r="D677" s="40" t="s">
        <v>206</v>
      </c>
      <c r="E677" s="25" t="s">
        <v>164</v>
      </c>
      <c r="F677" s="41">
        <v>7.6982999999999997</v>
      </c>
      <c r="G677" s="74" t="s">
        <v>378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25</v>
      </c>
      <c r="B678" s="75">
        <v>45831</v>
      </c>
      <c r="C678" s="73">
        <v>3</v>
      </c>
      <c r="D678" s="40" t="s">
        <v>206</v>
      </c>
      <c r="E678" s="25" t="s">
        <v>164</v>
      </c>
      <c r="F678" s="41">
        <v>7.5532000000000004</v>
      </c>
      <c r="G678" s="74" t="s">
        <v>378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</v>
      </c>
      <c r="B679" s="75">
        <v>45663</v>
      </c>
      <c r="C679" s="73">
        <v>1</v>
      </c>
      <c r="D679" s="40" t="s">
        <v>204</v>
      </c>
      <c r="E679" s="25" t="s">
        <v>165</v>
      </c>
      <c r="F679" s="41">
        <v>0.93730000000000002</v>
      </c>
      <c r="G679" s="74" t="s">
        <v>378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2</v>
      </c>
      <c r="B680" s="75">
        <v>45670</v>
      </c>
      <c r="C680" s="73">
        <v>1</v>
      </c>
      <c r="D680" s="40" t="s">
        <v>204</v>
      </c>
      <c r="E680" s="25" t="s">
        <v>165</v>
      </c>
      <c r="F680" s="41">
        <v>1.0361</v>
      </c>
      <c r="G680" s="74" t="s">
        <v>378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3</v>
      </c>
      <c r="B681" s="75">
        <v>45677</v>
      </c>
      <c r="C681" s="73">
        <v>1</v>
      </c>
      <c r="D681" s="40" t="s">
        <v>204</v>
      </c>
      <c r="E681" s="25" t="s">
        <v>165</v>
      </c>
      <c r="F681" s="41">
        <v>0.96919999999999995</v>
      </c>
      <c r="G681" s="74" t="s">
        <v>378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4</v>
      </c>
      <c r="B682" s="75">
        <v>45684</v>
      </c>
      <c r="C682" s="73">
        <v>1</v>
      </c>
      <c r="D682" s="40" t="s">
        <v>204</v>
      </c>
      <c r="E682" s="25" t="s">
        <v>165</v>
      </c>
      <c r="F682" s="41">
        <v>0.99819999999999998</v>
      </c>
      <c r="G682" s="74" t="s">
        <v>378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5</v>
      </c>
      <c r="B683" s="75">
        <v>45691</v>
      </c>
      <c r="C683" s="73">
        <v>1</v>
      </c>
      <c r="D683" s="40" t="s">
        <v>204</v>
      </c>
      <c r="E683" s="25" t="s">
        <v>165</v>
      </c>
      <c r="F683" s="41">
        <v>1.0147999999999999</v>
      </c>
      <c r="G683" s="74" t="s">
        <v>378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6</v>
      </c>
      <c r="B684" s="75">
        <v>45698</v>
      </c>
      <c r="C684" s="73">
        <v>1</v>
      </c>
      <c r="D684" s="40" t="s">
        <v>204</v>
      </c>
      <c r="E684" s="25" t="s">
        <v>165</v>
      </c>
      <c r="F684" s="41">
        <v>1.0339</v>
      </c>
      <c r="G684" s="74" t="s">
        <v>378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7</v>
      </c>
      <c r="B685" s="75">
        <v>45705</v>
      </c>
      <c r="C685" s="73">
        <v>1</v>
      </c>
      <c r="D685" s="40" t="s">
        <v>204</v>
      </c>
      <c r="E685" s="25" t="s">
        <v>165</v>
      </c>
      <c r="F685" s="41">
        <v>0.98909999999999998</v>
      </c>
      <c r="G685" s="74" t="s">
        <v>378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8</v>
      </c>
      <c r="B686" s="75">
        <v>45712</v>
      </c>
      <c r="C686" s="73">
        <v>1</v>
      </c>
      <c r="D686" s="40" t="s">
        <v>204</v>
      </c>
      <c r="E686" s="25" t="s">
        <v>165</v>
      </c>
      <c r="F686" s="41">
        <v>1.0283</v>
      </c>
      <c r="G686" s="74" t="s">
        <v>378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45719</v>
      </c>
      <c r="C687" s="73">
        <v>1</v>
      </c>
      <c r="D687" s="40" t="s">
        <v>204</v>
      </c>
      <c r="E687" s="25" t="s">
        <v>165</v>
      </c>
      <c r="F687" s="41">
        <v>0.96299999999999997</v>
      </c>
      <c r="G687" s="74" t="s">
        <v>378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10</v>
      </c>
      <c r="B688" s="75">
        <v>45726</v>
      </c>
      <c r="C688" s="73">
        <v>1</v>
      </c>
      <c r="D688" s="40" t="s">
        <v>204</v>
      </c>
      <c r="E688" s="25" t="s">
        <v>165</v>
      </c>
      <c r="F688" s="41">
        <v>0.98780000000000001</v>
      </c>
      <c r="G688" s="74" t="s">
        <v>378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11</v>
      </c>
      <c r="B689" s="75">
        <v>45733</v>
      </c>
      <c r="C689" s="73">
        <v>1</v>
      </c>
      <c r="D689" s="40" t="s">
        <v>204</v>
      </c>
      <c r="E689" s="25" t="s">
        <v>165</v>
      </c>
      <c r="F689" s="41">
        <v>0.95669999999999999</v>
      </c>
      <c r="G689" s="74" t="s">
        <v>378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75">
        <v>45740</v>
      </c>
      <c r="C690" s="73">
        <v>1</v>
      </c>
      <c r="D690" s="40" t="s">
        <v>204</v>
      </c>
      <c r="E690" s="25" t="s">
        <v>165</v>
      </c>
      <c r="F690" s="41">
        <v>1.0581</v>
      </c>
      <c r="G690" s="74" t="s">
        <v>378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13</v>
      </c>
      <c r="B691" s="75">
        <v>45747</v>
      </c>
      <c r="C691" s="73">
        <v>1</v>
      </c>
      <c r="D691" s="40" t="s">
        <v>204</v>
      </c>
      <c r="E691" s="25" t="s">
        <v>165</v>
      </c>
      <c r="F691" s="41">
        <v>1.0036</v>
      </c>
      <c r="G691" s="74" t="s">
        <v>378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14</v>
      </c>
      <c r="B692" s="75">
        <v>45754</v>
      </c>
      <c r="C692" s="73">
        <v>1</v>
      </c>
      <c r="D692" s="40" t="s">
        <v>204</v>
      </c>
      <c r="E692" s="25" t="s">
        <v>165</v>
      </c>
      <c r="F692" s="41">
        <v>0.97009999999999996</v>
      </c>
      <c r="G692" s="74" t="s">
        <v>378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15</v>
      </c>
      <c r="B693" s="75">
        <v>45761</v>
      </c>
      <c r="C693" s="73">
        <v>1</v>
      </c>
      <c r="D693" s="40" t="s">
        <v>204</v>
      </c>
      <c r="E693" s="25" t="s">
        <v>165</v>
      </c>
      <c r="F693" s="41">
        <v>0.98829999999999996</v>
      </c>
      <c r="G693" s="74" t="s">
        <v>378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16</v>
      </c>
      <c r="B694" s="75">
        <v>45768</v>
      </c>
      <c r="C694" s="73">
        <v>1</v>
      </c>
      <c r="D694" s="40" t="s">
        <v>204</v>
      </c>
      <c r="E694" s="25" t="s">
        <v>165</v>
      </c>
      <c r="F694" s="41">
        <v>0.99439999999999995</v>
      </c>
      <c r="G694" s="74" t="s">
        <v>378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17</v>
      </c>
      <c r="B695" s="75">
        <v>45775</v>
      </c>
      <c r="C695" s="73">
        <v>1</v>
      </c>
      <c r="D695" s="40" t="s">
        <v>204</v>
      </c>
      <c r="E695" s="25" t="s">
        <v>165</v>
      </c>
      <c r="F695" s="41">
        <v>1.0378000000000001</v>
      </c>
      <c r="G695" s="74" t="s">
        <v>378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18</v>
      </c>
      <c r="B696" s="75">
        <v>45782</v>
      </c>
      <c r="C696" s="73">
        <v>1</v>
      </c>
      <c r="D696" s="40" t="s">
        <v>204</v>
      </c>
      <c r="E696" s="25" t="s">
        <v>165</v>
      </c>
      <c r="F696" s="41">
        <v>0.92979999999999996</v>
      </c>
      <c r="G696" s="74" t="s">
        <v>378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19</v>
      </c>
      <c r="B697" s="75">
        <v>45789</v>
      </c>
      <c r="C697" s="73">
        <v>1</v>
      </c>
      <c r="D697" s="40" t="s">
        <v>204</v>
      </c>
      <c r="E697" s="25" t="s">
        <v>165</v>
      </c>
      <c r="F697" s="41">
        <v>0.95609999999999995</v>
      </c>
      <c r="G697" s="74" t="s">
        <v>378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20</v>
      </c>
      <c r="B698" s="75">
        <v>45796</v>
      </c>
      <c r="C698" s="73">
        <v>1</v>
      </c>
      <c r="D698" s="40" t="s">
        <v>204</v>
      </c>
      <c r="E698" s="25" t="s">
        <v>165</v>
      </c>
      <c r="F698" s="41">
        <v>0.98699999999999999</v>
      </c>
      <c r="G698" s="74" t="s">
        <v>378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21</v>
      </c>
      <c r="B699" s="75">
        <v>45803</v>
      </c>
      <c r="C699" s="73">
        <v>1</v>
      </c>
      <c r="D699" s="40" t="s">
        <v>204</v>
      </c>
      <c r="E699" s="25" t="s">
        <v>165</v>
      </c>
      <c r="F699" s="41">
        <v>1.1238999999999999</v>
      </c>
      <c r="G699" s="74" t="s">
        <v>378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22</v>
      </c>
      <c r="B700" s="75">
        <v>45810</v>
      </c>
      <c r="C700" s="73">
        <v>1</v>
      </c>
      <c r="D700" s="40" t="s">
        <v>204</v>
      </c>
      <c r="E700" s="25" t="s">
        <v>165</v>
      </c>
      <c r="F700" s="41">
        <v>1.0498000000000001</v>
      </c>
      <c r="G700" s="74" t="s">
        <v>378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23</v>
      </c>
      <c r="B701" s="75">
        <v>45817</v>
      </c>
      <c r="C701" s="73">
        <v>1</v>
      </c>
      <c r="D701" s="40" t="s">
        <v>204</v>
      </c>
      <c r="E701" s="25" t="s">
        <v>165</v>
      </c>
      <c r="F701" s="41">
        <v>0.99960000000000004</v>
      </c>
      <c r="G701" s="74" t="s">
        <v>378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24</v>
      </c>
      <c r="B702" s="75">
        <v>45824</v>
      </c>
      <c r="C702" s="73">
        <v>1</v>
      </c>
      <c r="D702" s="40" t="s">
        <v>204</v>
      </c>
      <c r="E702" s="25" t="s">
        <v>165</v>
      </c>
      <c r="F702" s="41">
        <v>1.0383</v>
      </c>
      <c r="G702" s="74" t="s">
        <v>378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25</v>
      </c>
      <c r="B703" s="75">
        <v>45831</v>
      </c>
      <c r="C703" s="73">
        <v>1</v>
      </c>
      <c r="D703" s="40" t="s">
        <v>204</v>
      </c>
      <c r="E703" s="25" t="s">
        <v>165</v>
      </c>
      <c r="F703" s="41">
        <v>1.1015999999999999</v>
      </c>
      <c r="G703" s="74" t="s">
        <v>378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</v>
      </c>
      <c r="B704" s="75">
        <v>45663</v>
      </c>
      <c r="C704" s="73">
        <v>2</v>
      </c>
      <c r="D704" s="40" t="s">
        <v>205</v>
      </c>
      <c r="E704" s="25" t="s">
        <v>165</v>
      </c>
      <c r="F704" s="41">
        <v>1.9769000000000001</v>
      </c>
      <c r="G704" s="74" t="s">
        <v>378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2</v>
      </c>
      <c r="B705" s="75">
        <v>45670</v>
      </c>
      <c r="C705" s="73">
        <v>2</v>
      </c>
      <c r="D705" s="40" t="s">
        <v>205</v>
      </c>
      <c r="E705" s="25" t="s">
        <v>165</v>
      </c>
      <c r="F705" s="41">
        <v>1.9704999999999999</v>
      </c>
      <c r="G705" s="74" t="s">
        <v>378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3</v>
      </c>
      <c r="B706" s="75">
        <v>45677</v>
      </c>
      <c r="C706" s="73">
        <v>2</v>
      </c>
      <c r="D706" s="40" t="s">
        <v>205</v>
      </c>
      <c r="E706" s="25" t="s">
        <v>165</v>
      </c>
      <c r="F706" s="41">
        <v>2.0470999999999999</v>
      </c>
      <c r="G706" s="74" t="s">
        <v>378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4</v>
      </c>
      <c r="B707" s="75">
        <v>45684</v>
      </c>
      <c r="C707" s="73">
        <v>2</v>
      </c>
      <c r="D707" s="40" t="s">
        <v>205</v>
      </c>
      <c r="E707" s="25" t="s">
        <v>165</v>
      </c>
      <c r="F707" s="41">
        <v>2.0123000000000002</v>
      </c>
      <c r="G707" s="74" t="s">
        <v>378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5</v>
      </c>
      <c r="B708" s="75">
        <v>45691</v>
      </c>
      <c r="C708" s="73">
        <v>2</v>
      </c>
      <c r="D708" s="40" t="s">
        <v>205</v>
      </c>
      <c r="E708" s="25" t="s">
        <v>165</v>
      </c>
      <c r="F708" s="41">
        <v>2.0209000000000001</v>
      </c>
      <c r="G708" s="74" t="s">
        <v>378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6</v>
      </c>
      <c r="B709" s="75">
        <v>45698</v>
      </c>
      <c r="C709" s="73">
        <v>2</v>
      </c>
      <c r="D709" s="40" t="s">
        <v>205</v>
      </c>
      <c r="E709" s="25" t="s">
        <v>165</v>
      </c>
      <c r="F709" s="41">
        <v>1.9636</v>
      </c>
      <c r="G709" s="74" t="s">
        <v>378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7</v>
      </c>
      <c r="B710" s="75">
        <v>45705</v>
      </c>
      <c r="C710" s="73">
        <v>2</v>
      </c>
      <c r="D710" s="40" t="s">
        <v>205</v>
      </c>
      <c r="E710" s="25" t="s">
        <v>165</v>
      </c>
      <c r="F710" s="41">
        <v>2.0817000000000001</v>
      </c>
      <c r="G710" s="74" t="s">
        <v>378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8</v>
      </c>
      <c r="B711" s="75">
        <v>45712</v>
      </c>
      <c r="C711" s="73">
        <v>2</v>
      </c>
      <c r="D711" s="40" t="s">
        <v>205</v>
      </c>
      <c r="E711" s="25" t="s">
        <v>165</v>
      </c>
      <c r="F711" s="41">
        <v>2.0712999999999999</v>
      </c>
      <c r="G711" s="74" t="s">
        <v>378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45719</v>
      </c>
      <c r="C712" s="73">
        <v>2</v>
      </c>
      <c r="D712" s="40" t="s">
        <v>205</v>
      </c>
      <c r="E712" s="25" t="s">
        <v>165</v>
      </c>
      <c r="F712" s="41">
        <v>2.0158</v>
      </c>
      <c r="G712" s="74" t="s">
        <v>378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10</v>
      </c>
      <c r="B713" s="75">
        <v>45726</v>
      </c>
      <c r="C713" s="73">
        <v>2</v>
      </c>
      <c r="D713" s="40" t="s">
        <v>205</v>
      </c>
      <c r="E713" s="25" t="s">
        <v>165</v>
      </c>
      <c r="F713" s="41">
        <v>2.0215000000000001</v>
      </c>
      <c r="G713" s="74" t="s">
        <v>378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11</v>
      </c>
      <c r="B714" s="75">
        <v>45733</v>
      </c>
      <c r="C714" s="73">
        <v>2</v>
      </c>
      <c r="D714" s="40" t="s">
        <v>205</v>
      </c>
      <c r="E714" s="25" t="s">
        <v>165</v>
      </c>
      <c r="F714" s="41">
        <v>1.8897999999999999</v>
      </c>
      <c r="G714" s="74" t="s">
        <v>378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75">
        <v>45740</v>
      </c>
      <c r="C715" s="73">
        <v>2</v>
      </c>
      <c r="D715" s="40" t="s">
        <v>205</v>
      </c>
      <c r="E715" s="25" t="s">
        <v>165</v>
      </c>
      <c r="F715" s="41">
        <v>2.0192000000000001</v>
      </c>
      <c r="G715" s="74" t="s">
        <v>378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13</v>
      </c>
      <c r="B716" s="75">
        <v>45747</v>
      </c>
      <c r="C716" s="73">
        <v>2</v>
      </c>
      <c r="D716" s="40" t="s">
        <v>205</v>
      </c>
      <c r="E716" s="25" t="s">
        <v>165</v>
      </c>
      <c r="F716" s="41">
        <v>1.9789000000000001</v>
      </c>
      <c r="G716" s="74" t="s">
        <v>378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14</v>
      </c>
      <c r="B717" s="75">
        <v>45754</v>
      </c>
      <c r="C717" s="73">
        <v>2</v>
      </c>
      <c r="D717" s="40" t="s">
        <v>205</v>
      </c>
      <c r="E717" s="25" t="s">
        <v>165</v>
      </c>
      <c r="F717" s="41">
        <v>2.0093000000000001</v>
      </c>
      <c r="G717" s="74" t="s">
        <v>378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15</v>
      </c>
      <c r="B718" s="75">
        <v>45761</v>
      </c>
      <c r="C718" s="73">
        <v>2</v>
      </c>
      <c r="D718" s="40" t="s">
        <v>205</v>
      </c>
      <c r="E718" s="25" t="s">
        <v>165</v>
      </c>
      <c r="F718" s="41">
        <v>2.0213999999999999</v>
      </c>
      <c r="G718" s="74" t="s">
        <v>378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16</v>
      </c>
      <c r="B719" s="75">
        <v>45768</v>
      </c>
      <c r="C719" s="73">
        <v>2</v>
      </c>
      <c r="D719" s="40" t="s">
        <v>205</v>
      </c>
      <c r="E719" s="25" t="s">
        <v>165</v>
      </c>
      <c r="F719" s="41">
        <v>1.9717</v>
      </c>
      <c r="G719" s="74" t="s">
        <v>378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17</v>
      </c>
      <c r="B720" s="75">
        <v>45775</v>
      </c>
      <c r="C720" s="73">
        <v>2</v>
      </c>
      <c r="D720" s="40" t="s">
        <v>205</v>
      </c>
      <c r="E720" s="25" t="s">
        <v>165</v>
      </c>
      <c r="F720" s="41">
        <v>1.9061999999999999</v>
      </c>
      <c r="G720" s="74" t="s">
        <v>378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18</v>
      </c>
      <c r="B721" s="75">
        <v>45782</v>
      </c>
      <c r="C721" s="73">
        <v>2</v>
      </c>
      <c r="D721" s="40" t="s">
        <v>205</v>
      </c>
      <c r="E721" s="25" t="s">
        <v>165</v>
      </c>
      <c r="F721" s="41">
        <v>2.0061</v>
      </c>
      <c r="G721" s="74" t="s">
        <v>378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19</v>
      </c>
      <c r="B722" s="75">
        <v>45789</v>
      </c>
      <c r="C722" s="73">
        <v>2</v>
      </c>
      <c r="D722" s="40" t="s">
        <v>205</v>
      </c>
      <c r="E722" s="25" t="s">
        <v>165</v>
      </c>
      <c r="F722" s="41">
        <v>1.9522999999999999</v>
      </c>
      <c r="G722" s="74" t="s">
        <v>378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20</v>
      </c>
      <c r="B723" s="75">
        <v>45796</v>
      </c>
      <c r="C723" s="73">
        <v>2</v>
      </c>
      <c r="D723" s="40" t="s">
        <v>205</v>
      </c>
      <c r="E723" s="25" t="s">
        <v>165</v>
      </c>
      <c r="F723" s="41">
        <v>1.9722</v>
      </c>
      <c r="G723" s="74" t="s">
        <v>378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21</v>
      </c>
      <c r="B724" s="75">
        <v>45803</v>
      </c>
      <c r="C724" s="73">
        <v>2</v>
      </c>
      <c r="D724" s="40" t="s">
        <v>205</v>
      </c>
      <c r="E724" s="25" t="s">
        <v>165</v>
      </c>
      <c r="F724" s="41">
        <v>1.9589000000000001</v>
      </c>
      <c r="G724" s="74" t="s">
        <v>378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22</v>
      </c>
      <c r="B725" s="75">
        <v>45810</v>
      </c>
      <c r="C725" s="73">
        <v>2</v>
      </c>
      <c r="D725" s="40" t="s">
        <v>205</v>
      </c>
      <c r="E725" s="25" t="s">
        <v>165</v>
      </c>
      <c r="F725" s="41">
        <v>1.9717</v>
      </c>
      <c r="G725" s="74" t="s">
        <v>378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23</v>
      </c>
      <c r="B726" s="75">
        <v>45817</v>
      </c>
      <c r="C726" s="73">
        <v>2</v>
      </c>
      <c r="D726" s="40" t="s">
        <v>205</v>
      </c>
      <c r="E726" s="25" t="s">
        <v>165</v>
      </c>
      <c r="F726" s="41">
        <v>1.8761000000000001</v>
      </c>
      <c r="G726" s="74" t="s">
        <v>378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24</v>
      </c>
      <c r="B727" s="75">
        <v>45824</v>
      </c>
      <c r="C727" s="73">
        <v>2</v>
      </c>
      <c r="D727" s="40" t="s">
        <v>205</v>
      </c>
      <c r="E727" s="25" t="s">
        <v>165</v>
      </c>
      <c r="F727" s="41">
        <v>2.0474000000000001</v>
      </c>
      <c r="G727" s="74" t="s">
        <v>378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25</v>
      </c>
      <c r="B728" s="75">
        <v>45831</v>
      </c>
      <c r="C728" s="73">
        <v>2</v>
      </c>
      <c r="D728" s="40" t="s">
        <v>205</v>
      </c>
      <c r="E728" s="25" t="s">
        <v>165</v>
      </c>
      <c r="F728" s="41">
        <v>2.0005999999999999</v>
      </c>
      <c r="G728" s="74" t="s">
        <v>378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</v>
      </c>
      <c r="B729" s="75">
        <v>45663</v>
      </c>
      <c r="C729" s="73">
        <v>3</v>
      </c>
      <c r="D729" s="40" t="s">
        <v>206</v>
      </c>
      <c r="E729" s="25" t="s">
        <v>165</v>
      </c>
      <c r="F729" s="41">
        <v>4.2352999999999996</v>
      </c>
      <c r="G729" s="74" t="s">
        <v>378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2</v>
      </c>
      <c r="B730" s="75">
        <v>45670</v>
      </c>
      <c r="C730" s="73">
        <v>3</v>
      </c>
      <c r="D730" s="40" t="s">
        <v>206</v>
      </c>
      <c r="E730" s="25" t="s">
        <v>165</v>
      </c>
      <c r="F730" s="41">
        <v>4.3898999999999999</v>
      </c>
      <c r="G730" s="74" t="s">
        <v>378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3</v>
      </c>
      <c r="B731" s="75">
        <v>45677</v>
      </c>
      <c r="C731" s="73">
        <v>3</v>
      </c>
      <c r="D731" s="40" t="s">
        <v>206</v>
      </c>
      <c r="E731" s="25" t="s">
        <v>165</v>
      </c>
      <c r="F731" s="41">
        <v>4.0415999999999999</v>
      </c>
      <c r="G731" s="74" t="s">
        <v>378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4</v>
      </c>
      <c r="B732" s="75">
        <v>45684</v>
      </c>
      <c r="C732" s="73">
        <v>3</v>
      </c>
      <c r="D732" s="40" t="s">
        <v>206</v>
      </c>
      <c r="E732" s="25" t="s">
        <v>165</v>
      </c>
      <c r="F732" s="41">
        <v>3.7168999999999999</v>
      </c>
      <c r="G732" s="74" t="s">
        <v>378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5</v>
      </c>
      <c r="B733" s="75">
        <v>45691</v>
      </c>
      <c r="C733" s="73">
        <v>3</v>
      </c>
      <c r="D733" s="40" t="s">
        <v>206</v>
      </c>
      <c r="E733" s="25" t="s">
        <v>165</v>
      </c>
      <c r="F733" s="41">
        <v>3.8784999999999998</v>
      </c>
      <c r="G733" s="74" t="s">
        <v>378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6</v>
      </c>
      <c r="B734" s="75">
        <v>45698</v>
      </c>
      <c r="C734" s="73">
        <v>3</v>
      </c>
      <c r="D734" s="40" t="s">
        <v>206</v>
      </c>
      <c r="E734" s="25" t="s">
        <v>165</v>
      </c>
      <c r="F734" s="41">
        <v>3.8228</v>
      </c>
      <c r="G734" s="74" t="s">
        <v>378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7</v>
      </c>
      <c r="B735" s="75">
        <v>45705</v>
      </c>
      <c r="C735" s="73">
        <v>3</v>
      </c>
      <c r="D735" s="40" t="s">
        <v>206</v>
      </c>
      <c r="E735" s="25" t="s">
        <v>165</v>
      </c>
      <c r="F735" s="41">
        <v>3.9483000000000001</v>
      </c>
      <c r="G735" s="74" t="s">
        <v>378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8</v>
      </c>
      <c r="B736" s="75">
        <v>45712</v>
      </c>
      <c r="C736" s="73">
        <v>3</v>
      </c>
      <c r="D736" s="40" t="s">
        <v>206</v>
      </c>
      <c r="E736" s="25" t="s">
        <v>165</v>
      </c>
      <c r="F736" s="41">
        <v>4.0518000000000001</v>
      </c>
      <c r="G736" s="74" t="s">
        <v>378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45719</v>
      </c>
      <c r="C737" s="73">
        <v>3</v>
      </c>
      <c r="D737" s="40" t="s">
        <v>206</v>
      </c>
      <c r="E737" s="25" t="s">
        <v>165</v>
      </c>
      <c r="F737" s="41">
        <v>3.6812999999999998</v>
      </c>
      <c r="G737" s="74" t="s">
        <v>378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10</v>
      </c>
      <c r="B738" s="75">
        <v>45726</v>
      </c>
      <c r="C738" s="73">
        <v>3</v>
      </c>
      <c r="D738" s="40" t="s">
        <v>206</v>
      </c>
      <c r="E738" s="25" t="s">
        <v>165</v>
      </c>
      <c r="F738" s="41">
        <v>4.0984999999999996</v>
      </c>
      <c r="G738" s="74" t="s">
        <v>378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11</v>
      </c>
      <c r="B739" s="75">
        <v>45733</v>
      </c>
      <c r="C739" s="73">
        <v>3</v>
      </c>
      <c r="D739" s="40" t="s">
        <v>206</v>
      </c>
      <c r="E739" s="25" t="s">
        <v>165</v>
      </c>
      <c r="F739" s="41">
        <v>3.7688000000000001</v>
      </c>
      <c r="G739" s="74" t="s">
        <v>378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75">
        <v>45740</v>
      </c>
      <c r="C740" s="73">
        <v>3</v>
      </c>
      <c r="D740" s="40" t="s">
        <v>206</v>
      </c>
      <c r="E740" s="25" t="s">
        <v>165</v>
      </c>
      <c r="F740" s="41">
        <v>4.0904999999999996</v>
      </c>
      <c r="G740" s="74" t="s">
        <v>378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13</v>
      </c>
      <c r="B741" s="75">
        <v>45747</v>
      </c>
      <c r="C741" s="73">
        <v>3</v>
      </c>
      <c r="D741" s="40" t="s">
        <v>206</v>
      </c>
      <c r="E741" s="25" t="s">
        <v>165</v>
      </c>
      <c r="F741" s="41">
        <v>4.0180999999999996</v>
      </c>
      <c r="G741" s="74" t="s">
        <v>378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14</v>
      </c>
      <c r="B742" s="75">
        <v>45754</v>
      </c>
      <c r="C742" s="73">
        <v>3</v>
      </c>
      <c r="D742" s="40" t="s">
        <v>206</v>
      </c>
      <c r="E742" s="25" t="s">
        <v>165</v>
      </c>
      <c r="F742" s="41">
        <v>3.9817999999999998</v>
      </c>
      <c r="G742" s="74" t="s">
        <v>378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15</v>
      </c>
      <c r="B743" s="75">
        <v>45761</v>
      </c>
      <c r="C743" s="73">
        <v>3</v>
      </c>
      <c r="D743" s="40" t="s">
        <v>206</v>
      </c>
      <c r="E743" s="25" t="s">
        <v>165</v>
      </c>
      <c r="F743" s="41">
        <v>4.0246000000000004</v>
      </c>
      <c r="G743" s="74" t="s">
        <v>378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16</v>
      </c>
      <c r="B744" s="75">
        <v>45768</v>
      </c>
      <c r="C744" s="73">
        <v>3</v>
      </c>
      <c r="D744" s="40" t="s">
        <v>206</v>
      </c>
      <c r="E744" s="25" t="s">
        <v>165</v>
      </c>
      <c r="F744" s="41">
        <v>3.9415</v>
      </c>
      <c r="G744" s="74" t="s">
        <v>378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17</v>
      </c>
      <c r="B745" s="75">
        <v>45775</v>
      </c>
      <c r="C745" s="73">
        <v>3</v>
      </c>
      <c r="D745" s="40" t="s">
        <v>206</v>
      </c>
      <c r="E745" s="25" t="s">
        <v>165</v>
      </c>
      <c r="F745" s="41">
        <v>3.9285999999999999</v>
      </c>
      <c r="G745" s="74" t="s">
        <v>378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18</v>
      </c>
      <c r="B746" s="75">
        <v>45782</v>
      </c>
      <c r="C746" s="73">
        <v>3</v>
      </c>
      <c r="D746" s="40" t="s">
        <v>206</v>
      </c>
      <c r="E746" s="25" t="s">
        <v>165</v>
      </c>
      <c r="F746" s="41">
        <v>3.7382</v>
      </c>
      <c r="G746" s="74" t="s">
        <v>378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19</v>
      </c>
      <c r="B747" s="75">
        <v>45789</v>
      </c>
      <c r="C747" s="73">
        <v>3</v>
      </c>
      <c r="D747" s="40" t="s">
        <v>206</v>
      </c>
      <c r="E747" s="25" t="s">
        <v>165</v>
      </c>
      <c r="F747" s="41">
        <v>4.0323000000000002</v>
      </c>
      <c r="G747" s="74" t="s">
        <v>378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20</v>
      </c>
      <c r="B748" s="75">
        <v>45796</v>
      </c>
      <c r="C748" s="73">
        <v>3</v>
      </c>
      <c r="D748" s="40" t="s">
        <v>206</v>
      </c>
      <c r="E748" s="25" t="s">
        <v>165</v>
      </c>
      <c r="F748" s="41">
        <v>4.3659999999999997</v>
      </c>
      <c r="G748" s="74" t="s">
        <v>378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21</v>
      </c>
      <c r="B749" s="75">
        <v>45803</v>
      </c>
      <c r="C749" s="73">
        <v>3</v>
      </c>
      <c r="D749" s="40" t="s">
        <v>206</v>
      </c>
      <c r="E749" s="25" t="s">
        <v>165</v>
      </c>
      <c r="F749" s="41">
        <v>4.3899999999999997</v>
      </c>
      <c r="G749" s="74" t="s">
        <v>378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22</v>
      </c>
      <c r="B750" s="75">
        <v>45810</v>
      </c>
      <c r="C750" s="73">
        <v>3</v>
      </c>
      <c r="D750" s="40" t="s">
        <v>206</v>
      </c>
      <c r="E750" s="25" t="s">
        <v>165</v>
      </c>
      <c r="F750" s="41">
        <v>4.2728000000000002</v>
      </c>
      <c r="G750" s="74" t="s">
        <v>378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23</v>
      </c>
      <c r="B751" s="75">
        <v>45817</v>
      </c>
      <c r="C751" s="73">
        <v>3</v>
      </c>
      <c r="D751" s="40" t="s">
        <v>206</v>
      </c>
      <c r="E751" s="25" t="s">
        <v>165</v>
      </c>
      <c r="F751" s="41">
        <v>4.1631999999999998</v>
      </c>
      <c r="G751" s="74" t="s">
        <v>378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24</v>
      </c>
      <c r="B752" s="75">
        <v>45824</v>
      </c>
      <c r="C752" s="73">
        <v>3</v>
      </c>
      <c r="D752" s="40" t="s">
        <v>206</v>
      </c>
      <c r="E752" s="25" t="s">
        <v>165</v>
      </c>
      <c r="F752" s="41">
        <v>3.9171999999999998</v>
      </c>
      <c r="G752" s="74" t="s">
        <v>378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25</v>
      </c>
      <c r="B753" s="75">
        <v>45831</v>
      </c>
      <c r="C753" s="73">
        <v>3</v>
      </c>
      <c r="D753" s="40" t="s">
        <v>206</v>
      </c>
      <c r="E753" s="25" t="s">
        <v>165</v>
      </c>
      <c r="F753" s="41">
        <v>4.2942999999999998</v>
      </c>
      <c r="G753" s="74" t="s">
        <v>378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1</v>
      </c>
      <c r="B754" s="75">
        <v>45663</v>
      </c>
      <c r="C754" s="73">
        <v>1</v>
      </c>
      <c r="D754" s="40" t="s">
        <v>204</v>
      </c>
      <c r="E754" s="25" t="s">
        <v>166</v>
      </c>
      <c r="F754" s="41">
        <v>0.34460000000000002</v>
      </c>
      <c r="G754" s="74" t="s">
        <v>378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2</v>
      </c>
      <c r="B755" s="75">
        <v>45670</v>
      </c>
      <c r="C755" s="73">
        <v>1</v>
      </c>
      <c r="D755" s="40" t="s">
        <v>204</v>
      </c>
      <c r="E755" s="25" t="s">
        <v>166</v>
      </c>
      <c r="F755" s="41">
        <v>0.34420000000000001</v>
      </c>
      <c r="G755" s="74" t="s">
        <v>378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3</v>
      </c>
      <c r="B756" s="75">
        <v>45677</v>
      </c>
      <c r="C756" s="73">
        <v>1</v>
      </c>
      <c r="D756" s="40" t="s">
        <v>204</v>
      </c>
      <c r="E756" s="25" t="s">
        <v>166</v>
      </c>
      <c r="F756" s="41">
        <v>0.3377</v>
      </c>
      <c r="G756" s="74" t="s">
        <v>378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4</v>
      </c>
      <c r="B757" s="75">
        <v>45684</v>
      </c>
      <c r="C757" s="73">
        <v>1</v>
      </c>
      <c r="D757" s="40" t="s">
        <v>204</v>
      </c>
      <c r="E757" s="25" t="s">
        <v>166</v>
      </c>
      <c r="F757" s="41">
        <v>0.34889999999999999</v>
      </c>
      <c r="G757" s="74" t="s">
        <v>378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5</v>
      </c>
      <c r="B758" s="75">
        <v>45691</v>
      </c>
      <c r="C758" s="73">
        <v>1</v>
      </c>
      <c r="D758" s="40" t="s">
        <v>204</v>
      </c>
      <c r="E758" s="25" t="s">
        <v>166</v>
      </c>
      <c r="F758" s="41">
        <v>0.33350000000000002</v>
      </c>
      <c r="G758" s="74" t="s">
        <v>378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6</v>
      </c>
      <c r="B759" s="75">
        <v>45698</v>
      </c>
      <c r="C759" s="73">
        <v>1</v>
      </c>
      <c r="D759" s="40" t="s">
        <v>204</v>
      </c>
      <c r="E759" s="25" t="s">
        <v>166</v>
      </c>
      <c r="F759" s="41">
        <v>0.34379999999999999</v>
      </c>
      <c r="G759" s="74" t="s">
        <v>378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7</v>
      </c>
      <c r="B760" s="75">
        <v>45705</v>
      </c>
      <c r="C760" s="73">
        <v>1</v>
      </c>
      <c r="D760" s="40" t="s">
        <v>204</v>
      </c>
      <c r="E760" s="25" t="s">
        <v>166</v>
      </c>
      <c r="F760" s="41">
        <v>0.3145</v>
      </c>
      <c r="G760" s="74" t="s">
        <v>378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8</v>
      </c>
      <c r="B761" s="75">
        <v>45712</v>
      </c>
      <c r="C761" s="73">
        <v>1</v>
      </c>
      <c r="D761" s="40" t="s">
        <v>204</v>
      </c>
      <c r="E761" s="25" t="s">
        <v>166</v>
      </c>
      <c r="F761" s="41">
        <v>0.33529999999999999</v>
      </c>
      <c r="G761" s="74" t="s">
        <v>378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9</v>
      </c>
      <c r="B762" s="75">
        <v>45719</v>
      </c>
      <c r="C762" s="73">
        <v>1</v>
      </c>
      <c r="D762" s="40" t="s">
        <v>204</v>
      </c>
      <c r="E762" s="25" t="s">
        <v>166</v>
      </c>
      <c r="F762" s="41">
        <v>0.4128</v>
      </c>
      <c r="G762" s="74" t="s">
        <v>378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45726</v>
      </c>
      <c r="C763" s="73">
        <v>1</v>
      </c>
      <c r="D763" s="40" t="s">
        <v>204</v>
      </c>
      <c r="E763" s="25" t="s">
        <v>166</v>
      </c>
      <c r="F763" s="41">
        <v>0.34420000000000001</v>
      </c>
      <c r="G763" s="74" t="s">
        <v>378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11</v>
      </c>
      <c r="B764" s="75">
        <v>45733</v>
      </c>
      <c r="C764" s="73">
        <v>1</v>
      </c>
      <c r="D764" s="40" t="s">
        <v>204</v>
      </c>
      <c r="E764" s="25" t="s">
        <v>166</v>
      </c>
      <c r="F764" s="41">
        <v>0.3392</v>
      </c>
      <c r="G764" s="74" t="s">
        <v>378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12</v>
      </c>
      <c r="B765" s="75">
        <v>45740</v>
      </c>
      <c r="C765" s="73">
        <v>1</v>
      </c>
      <c r="D765" s="40" t="s">
        <v>204</v>
      </c>
      <c r="E765" s="25" t="s">
        <v>166</v>
      </c>
      <c r="F765" s="41">
        <v>0.36180000000000001</v>
      </c>
      <c r="G765" s="74" t="s">
        <v>378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75">
        <v>45747</v>
      </c>
      <c r="C766" s="73">
        <v>1</v>
      </c>
      <c r="D766" s="40" t="s">
        <v>204</v>
      </c>
      <c r="E766" s="25" t="s">
        <v>166</v>
      </c>
      <c r="F766" s="41">
        <v>0.3669</v>
      </c>
      <c r="G766" s="74" t="s">
        <v>378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14</v>
      </c>
      <c r="B767" s="75">
        <v>45754</v>
      </c>
      <c r="C767" s="73">
        <v>1</v>
      </c>
      <c r="D767" s="40" t="s">
        <v>204</v>
      </c>
      <c r="E767" s="25" t="s">
        <v>166</v>
      </c>
      <c r="F767" s="41">
        <v>0.31369999999999998</v>
      </c>
      <c r="G767" s="74" t="s">
        <v>378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15</v>
      </c>
      <c r="B768" s="75">
        <v>45761</v>
      </c>
      <c r="C768" s="73">
        <v>1</v>
      </c>
      <c r="D768" s="40" t="s">
        <v>204</v>
      </c>
      <c r="E768" s="25" t="s">
        <v>166</v>
      </c>
      <c r="F768" s="41">
        <v>0.3402</v>
      </c>
      <c r="G768" s="74" t="s">
        <v>378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16</v>
      </c>
      <c r="B769" s="75">
        <v>45768</v>
      </c>
      <c r="C769" s="73">
        <v>1</v>
      </c>
      <c r="D769" s="40" t="s">
        <v>204</v>
      </c>
      <c r="E769" s="25" t="s">
        <v>166</v>
      </c>
      <c r="F769" s="41">
        <v>0.373</v>
      </c>
      <c r="G769" s="74" t="s">
        <v>378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17</v>
      </c>
      <c r="B770" s="75">
        <v>45775</v>
      </c>
      <c r="C770" s="73">
        <v>1</v>
      </c>
      <c r="D770" s="40" t="s">
        <v>204</v>
      </c>
      <c r="E770" s="25" t="s">
        <v>166</v>
      </c>
      <c r="F770" s="41">
        <v>0.35410000000000003</v>
      </c>
      <c r="G770" s="74" t="s">
        <v>378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18</v>
      </c>
      <c r="B771" s="75">
        <v>45782</v>
      </c>
      <c r="C771" s="73">
        <v>1</v>
      </c>
      <c r="D771" s="40" t="s">
        <v>204</v>
      </c>
      <c r="E771" s="25" t="s">
        <v>166</v>
      </c>
      <c r="F771" s="41">
        <v>0.3498</v>
      </c>
      <c r="G771" s="74" t="s">
        <v>378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19</v>
      </c>
      <c r="B772" s="75">
        <v>45789</v>
      </c>
      <c r="C772" s="73">
        <v>1</v>
      </c>
      <c r="D772" s="40" t="s">
        <v>204</v>
      </c>
      <c r="E772" s="25" t="s">
        <v>166</v>
      </c>
      <c r="F772" s="41">
        <v>0.3916</v>
      </c>
      <c r="G772" s="74" t="s">
        <v>378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20</v>
      </c>
      <c r="B773" s="75">
        <v>45796</v>
      </c>
      <c r="C773" s="73">
        <v>1</v>
      </c>
      <c r="D773" s="40" t="s">
        <v>204</v>
      </c>
      <c r="E773" s="25" t="s">
        <v>166</v>
      </c>
      <c r="F773" s="41">
        <v>0.32640000000000002</v>
      </c>
      <c r="G773" s="74" t="s">
        <v>378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21</v>
      </c>
      <c r="B774" s="75">
        <v>45803</v>
      </c>
      <c r="C774" s="73">
        <v>1</v>
      </c>
      <c r="D774" s="40" t="s">
        <v>204</v>
      </c>
      <c r="E774" s="25" t="s">
        <v>166</v>
      </c>
      <c r="F774" s="41">
        <v>0.34860000000000002</v>
      </c>
      <c r="G774" s="74" t="s">
        <v>378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22</v>
      </c>
      <c r="B775" s="75">
        <v>45810</v>
      </c>
      <c r="C775" s="73">
        <v>1</v>
      </c>
      <c r="D775" s="40" t="s">
        <v>204</v>
      </c>
      <c r="E775" s="25" t="s">
        <v>166</v>
      </c>
      <c r="F775" s="41">
        <v>0.33100000000000002</v>
      </c>
      <c r="G775" s="74" t="s">
        <v>378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23</v>
      </c>
      <c r="B776" s="75">
        <v>45817</v>
      </c>
      <c r="C776" s="73">
        <v>1</v>
      </c>
      <c r="D776" s="40" t="s">
        <v>204</v>
      </c>
      <c r="E776" s="25" t="s">
        <v>166</v>
      </c>
      <c r="F776" s="41">
        <v>0.38969999999999999</v>
      </c>
      <c r="G776" s="74" t="s">
        <v>378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24</v>
      </c>
      <c r="B777" s="75">
        <v>45824</v>
      </c>
      <c r="C777" s="73">
        <v>1</v>
      </c>
      <c r="D777" s="40" t="s">
        <v>204</v>
      </c>
      <c r="E777" s="25" t="s">
        <v>166</v>
      </c>
      <c r="F777" s="41">
        <v>0.28920000000000001</v>
      </c>
      <c r="G777" s="74" t="s">
        <v>378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25</v>
      </c>
      <c r="B778" s="75">
        <v>45831</v>
      </c>
      <c r="C778" s="73">
        <v>1</v>
      </c>
      <c r="D778" s="40" t="s">
        <v>204</v>
      </c>
      <c r="E778" s="25" t="s">
        <v>166</v>
      </c>
      <c r="F778" s="41">
        <v>0.3266</v>
      </c>
      <c r="G778" s="74" t="s">
        <v>378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</v>
      </c>
      <c r="B779" s="75">
        <v>45663</v>
      </c>
      <c r="C779" s="73">
        <v>2</v>
      </c>
      <c r="D779" s="40" t="s">
        <v>205</v>
      </c>
      <c r="E779" s="25" t="s">
        <v>166</v>
      </c>
      <c r="F779" s="41">
        <v>0.74060000000000004</v>
      </c>
      <c r="G779" s="74" t="s">
        <v>378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2</v>
      </c>
      <c r="B780" s="75">
        <v>45670</v>
      </c>
      <c r="C780" s="73">
        <v>2</v>
      </c>
      <c r="D780" s="40" t="s">
        <v>205</v>
      </c>
      <c r="E780" s="25" t="s">
        <v>166</v>
      </c>
      <c r="F780" s="41">
        <v>0.81310000000000004</v>
      </c>
      <c r="G780" s="74" t="s">
        <v>378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3</v>
      </c>
      <c r="B781" s="75">
        <v>45677</v>
      </c>
      <c r="C781" s="73">
        <v>2</v>
      </c>
      <c r="D781" s="40" t="s">
        <v>205</v>
      </c>
      <c r="E781" s="25" t="s">
        <v>166</v>
      </c>
      <c r="F781" s="41">
        <v>0.80959999999999999</v>
      </c>
      <c r="G781" s="74" t="s">
        <v>378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4</v>
      </c>
      <c r="B782" s="75">
        <v>45684</v>
      </c>
      <c r="C782" s="73">
        <v>2</v>
      </c>
      <c r="D782" s="40" t="s">
        <v>205</v>
      </c>
      <c r="E782" s="25" t="s">
        <v>166</v>
      </c>
      <c r="F782" s="41">
        <v>0.85750000000000004</v>
      </c>
      <c r="G782" s="74" t="s">
        <v>378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5</v>
      </c>
      <c r="B783" s="75">
        <v>45691</v>
      </c>
      <c r="C783" s="73">
        <v>2</v>
      </c>
      <c r="D783" s="40" t="s">
        <v>205</v>
      </c>
      <c r="E783" s="25" t="s">
        <v>166</v>
      </c>
      <c r="F783" s="41">
        <v>0.67710000000000004</v>
      </c>
      <c r="G783" s="74" t="s">
        <v>378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6</v>
      </c>
      <c r="B784" s="75">
        <v>45698</v>
      </c>
      <c r="C784" s="73">
        <v>2</v>
      </c>
      <c r="D784" s="40" t="s">
        <v>205</v>
      </c>
      <c r="E784" s="25" t="s">
        <v>166</v>
      </c>
      <c r="F784" s="41">
        <v>0.81840000000000002</v>
      </c>
      <c r="G784" s="74" t="s">
        <v>378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7</v>
      </c>
      <c r="B785" s="75">
        <v>45705</v>
      </c>
      <c r="C785" s="73">
        <v>2</v>
      </c>
      <c r="D785" s="40" t="s">
        <v>205</v>
      </c>
      <c r="E785" s="25" t="s">
        <v>166</v>
      </c>
      <c r="F785" s="41">
        <v>0.75490000000000002</v>
      </c>
      <c r="G785" s="74" t="s">
        <v>378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8</v>
      </c>
      <c r="B786" s="75">
        <v>45712</v>
      </c>
      <c r="C786" s="73">
        <v>2</v>
      </c>
      <c r="D786" s="40" t="s">
        <v>205</v>
      </c>
      <c r="E786" s="25" t="s">
        <v>166</v>
      </c>
      <c r="F786" s="41">
        <v>0.73229999999999995</v>
      </c>
      <c r="G786" s="74" t="s">
        <v>378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9</v>
      </c>
      <c r="B787" s="75">
        <v>45719</v>
      </c>
      <c r="C787" s="73">
        <v>2</v>
      </c>
      <c r="D787" s="40" t="s">
        <v>205</v>
      </c>
      <c r="E787" s="25" t="s">
        <v>166</v>
      </c>
      <c r="F787" s="41">
        <v>0.80549999999999999</v>
      </c>
      <c r="G787" s="74" t="s">
        <v>378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45726</v>
      </c>
      <c r="C788" s="73">
        <v>2</v>
      </c>
      <c r="D788" s="40" t="s">
        <v>205</v>
      </c>
      <c r="E788" s="25" t="s">
        <v>166</v>
      </c>
      <c r="F788" s="41">
        <v>0.71679999999999999</v>
      </c>
      <c r="G788" s="74" t="s">
        <v>378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11</v>
      </c>
      <c r="B789" s="75">
        <v>45733</v>
      </c>
      <c r="C789" s="73">
        <v>2</v>
      </c>
      <c r="D789" s="40" t="s">
        <v>205</v>
      </c>
      <c r="E789" s="25" t="s">
        <v>166</v>
      </c>
      <c r="F789" s="41">
        <v>0.64659999999999995</v>
      </c>
      <c r="G789" s="74" t="s">
        <v>378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12</v>
      </c>
      <c r="B790" s="75">
        <v>45740</v>
      </c>
      <c r="C790" s="73">
        <v>2</v>
      </c>
      <c r="D790" s="40" t="s">
        <v>205</v>
      </c>
      <c r="E790" s="25" t="s">
        <v>166</v>
      </c>
      <c r="F790" s="41">
        <v>0.75029999999999997</v>
      </c>
      <c r="G790" s="74" t="s">
        <v>378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75">
        <v>45747</v>
      </c>
      <c r="C791" s="73">
        <v>2</v>
      </c>
      <c r="D791" s="40" t="s">
        <v>205</v>
      </c>
      <c r="E791" s="25" t="s">
        <v>166</v>
      </c>
      <c r="F791" s="41">
        <v>0.68169999999999997</v>
      </c>
      <c r="G791" s="74" t="s">
        <v>378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14</v>
      </c>
      <c r="B792" s="75">
        <v>45754</v>
      </c>
      <c r="C792" s="73">
        <v>2</v>
      </c>
      <c r="D792" s="40" t="s">
        <v>205</v>
      </c>
      <c r="E792" s="25" t="s">
        <v>166</v>
      </c>
      <c r="F792" s="41">
        <v>0.73329999999999995</v>
      </c>
      <c r="G792" s="74" t="s">
        <v>378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15</v>
      </c>
      <c r="B793" s="75">
        <v>45761</v>
      </c>
      <c r="C793" s="73">
        <v>2</v>
      </c>
      <c r="D793" s="40" t="s">
        <v>205</v>
      </c>
      <c r="E793" s="25" t="s">
        <v>166</v>
      </c>
      <c r="F793" s="41">
        <v>0.79530000000000001</v>
      </c>
      <c r="G793" s="74" t="s">
        <v>378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16</v>
      </c>
      <c r="B794" s="75">
        <v>45768</v>
      </c>
      <c r="C794" s="73">
        <v>2</v>
      </c>
      <c r="D794" s="40" t="s">
        <v>205</v>
      </c>
      <c r="E794" s="25" t="s">
        <v>166</v>
      </c>
      <c r="F794" s="41">
        <v>0.79169999999999996</v>
      </c>
      <c r="G794" s="74" t="s">
        <v>378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17</v>
      </c>
      <c r="B795" s="75">
        <v>45775</v>
      </c>
      <c r="C795" s="73">
        <v>2</v>
      </c>
      <c r="D795" s="40" t="s">
        <v>205</v>
      </c>
      <c r="E795" s="25" t="s">
        <v>166</v>
      </c>
      <c r="F795" s="41">
        <v>0.86919999999999997</v>
      </c>
      <c r="G795" s="74" t="s">
        <v>378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18</v>
      </c>
      <c r="B796" s="75">
        <v>45782</v>
      </c>
      <c r="C796" s="73">
        <v>2</v>
      </c>
      <c r="D796" s="40" t="s">
        <v>205</v>
      </c>
      <c r="E796" s="25" t="s">
        <v>166</v>
      </c>
      <c r="F796" s="41">
        <v>0.76060000000000005</v>
      </c>
      <c r="G796" s="74" t="s">
        <v>378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19</v>
      </c>
      <c r="B797" s="75">
        <v>45789</v>
      </c>
      <c r="C797" s="73">
        <v>2</v>
      </c>
      <c r="D797" s="40" t="s">
        <v>205</v>
      </c>
      <c r="E797" s="25" t="s">
        <v>166</v>
      </c>
      <c r="F797" s="41">
        <v>0.67959999999999998</v>
      </c>
      <c r="G797" s="74" t="s">
        <v>378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20</v>
      </c>
      <c r="B798" s="75">
        <v>45796</v>
      </c>
      <c r="C798" s="73">
        <v>2</v>
      </c>
      <c r="D798" s="40" t="s">
        <v>205</v>
      </c>
      <c r="E798" s="25" t="s">
        <v>166</v>
      </c>
      <c r="F798" s="41">
        <v>0.7268</v>
      </c>
      <c r="G798" s="74" t="s">
        <v>378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21</v>
      </c>
      <c r="B799" s="75">
        <v>45803</v>
      </c>
      <c r="C799" s="73">
        <v>2</v>
      </c>
      <c r="D799" s="40" t="s">
        <v>205</v>
      </c>
      <c r="E799" s="25" t="s">
        <v>166</v>
      </c>
      <c r="F799" s="41">
        <v>0.71689999999999998</v>
      </c>
      <c r="G799" s="74" t="s">
        <v>378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22</v>
      </c>
      <c r="B800" s="75">
        <v>45810</v>
      </c>
      <c r="C800" s="73">
        <v>2</v>
      </c>
      <c r="D800" s="40" t="s">
        <v>205</v>
      </c>
      <c r="E800" s="25" t="s">
        <v>166</v>
      </c>
      <c r="F800" s="41">
        <v>0.69879999999999998</v>
      </c>
      <c r="G800" s="74" t="s">
        <v>378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23</v>
      </c>
      <c r="B801" s="75">
        <v>45817</v>
      </c>
      <c r="C801" s="73">
        <v>2</v>
      </c>
      <c r="D801" s="40" t="s">
        <v>205</v>
      </c>
      <c r="E801" s="25" t="s">
        <v>166</v>
      </c>
      <c r="F801" s="41">
        <v>0.79920000000000002</v>
      </c>
      <c r="G801" s="74" t="s">
        <v>378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24</v>
      </c>
      <c r="B802" s="75">
        <v>45824</v>
      </c>
      <c r="C802" s="73">
        <v>2</v>
      </c>
      <c r="D802" s="40" t="s">
        <v>205</v>
      </c>
      <c r="E802" s="25" t="s">
        <v>166</v>
      </c>
      <c r="F802" s="41">
        <v>0.73360000000000003</v>
      </c>
      <c r="G802" s="74" t="s">
        <v>378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25</v>
      </c>
      <c r="B803" s="75">
        <v>45831</v>
      </c>
      <c r="C803" s="73">
        <v>2</v>
      </c>
      <c r="D803" s="40" t="s">
        <v>205</v>
      </c>
      <c r="E803" s="25" t="s">
        <v>166</v>
      </c>
      <c r="F803" s="41">
        <v>0.65259999999999996</v>
      </c>
      <c r="G803" s="74" t="s">
        <v>378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</v>
      </c>
      <c r="B804" s="75">
        <v>45663</v>
      </c>
      <c r="C804" s="73">
        <v>3</v>
      </c>
      <c r="D804" s="40" t="s">
        <v>206</v>
      </c>
      <c r="E804" s="25" t="s">
        <v>166</v>
      </c>
      <c r="F804" s="41">
        <v>2.0958000000000001</v>
      </c>
      <c r="G804" s="74" t="s">
        <v>378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2</v>
      </c>
      <c r="B805" s="75">
        <v>45670</v>
      </c>
      <c r="C805" s="73">
        <v>3</v>
      </c>
      <c r="D805" s="40" t="s">
        <v>206</v>
      </c>
      <c r="E805" s="25" t="s">
        <v>166</v>
      </c>
      <c r="F805" s="41">
        <v>1.9355</v>
      </c>
      <c r="G805" s="74" t="s">
        <v>378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3</v>
      </c>
      <c r="B806" s="75">
        <v>45677</v>
      </c>
      <c r="C806" s="73">
        <v>3</v>
      </c>
      <c r="D806" s="40" t="s">
        <v>206</v>
      </c>
      <c r="E806" s="25" t="s">
        <v>166</v>
      </c>
      <c r="F806" s="41">
        <v>2.0283000000000002</v>
      </c>
      <c r="G806" s="74" t="s">
        <v>378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4</v>
      </c>
      <c r="B807" s="75">
        <v>45684</v>
      </c>
      <c r="C807" s="73">
        <v>3</v>
      </c>
      <c r="D807" s="40" t="s">
        <v>206</v>
      </c>
      <c r="E807" s="25" t="s">
        <v>166</v>
      </c>
      <c r="F807" s="41">
        <v>1.9785999999999999</v>
      </c>
      <c r="G807" s="74" t="s">
        <v>378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5</v>
      </c>
      <c r="B808" s="75">
        <v>45691</v>
      </c>
      <c r="C808" s="73">
        <v>3</v>
      </c>
      <c r="D808" s="40" t="s">
        <v>206</v>
      </c>
      <c r="E808" s="25" t="s">
        <v>166</v>
      </c>
      <c r="F808" s="41">
        <v>2.0828000000000002</v>
      </c>
      <c r="G808" s="74" t="s">
        <v>378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6</v>
      </c>
      <c r="B809" s="75">
        <v>45698</v>
      </c>
      <c r="C809" s="73">
        <v>3</v>
      </c>
      <c r="D809" s="40" t="s">
        <v>206</v>
      </c>
      <c r="E809" s="25" t="s">
        <v>166</v>
      </c>
      <c r="F809" s="41">
        <v>1.9651000000000001</v>
      </c>
      <c r="G809" s="74" t="s">
        <v>378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7</v>
      </c>
      <c r="B810" s="75">
        <v>45705</v>
      </c>
      <c r="C810" s="73">
        <v>3</v>
      </c>
      <c r="D810" s="40" t="s">
        <v>206</v>
      </c>
      <c r="E810" s="25" t="s">
        <v>166</v>
      </c>
      <c r="F810" s="41">
        <v>2.2027000000000001</v>
      </c>
      <c r="G810" s="74" t="s">
        <v>378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8</v>
      </c>
      <c r="B811" s="75">
        <v>45712</v>
      </c>
      <c r="C811" s="73">
        <v>3</v>
      </c>
      <c r="D811" s="40" t="s">
        <v>206</v>
      </c>
      <c r="E811" s="25" t="s">
        <v>166</v>
      </c>
      <c r="F811" s="41">
        <v>2.0419</v>
      </c>
      <c r="G811" s="74" t="s">
        <v>378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9</v>
      </c>
      <c r="B812" s="75">
        <v>45719</v>
      </c>
      <c r="C812" s="73">
        <v>3</v>
      </c>
      <c r="D812" s="40" t="s">
        <v>206</v>
      </c>
      <c r="E812" s="25" t="s">
        <v>166</v>
      </c>
      <c r="F812" s="41">
        <v>2.0352999999999999</v>
      </c>
      <c r="G812" s="74" t="s">
        <v>378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45726</v>
      </c>
      <c r="C813" s="73">
        <v>3</v>
      </c>
      <c r="D813" s="40" t="s">
        <v>206</v>
      </c>
      <c r="E813" s="25" t="s">
        <v>166</v>
      </c>
      <c r="F813" s="41">
        <v>2.0388999999999999</v>
      </c>
      <c r="G813" s="74" t="s">
        <v>378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11</v>
      </c>
      <c r="B814" s="75">
        <v>45733</v>
      </c>
      <c r="C814" s="73">
        <v>3</v>
      </c>
      <c r="D814" s="40" t="s">
        <v>206</v>
      </c>
      <c r="E814" s="25" t="s">
        <v>166</v>
      </c>
      <c r="F814" s="41">
        <v>1.6687000000000001</v>
      </c>
      <c r="G814" s="74" t="s">
        <v>378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12</v>
      </c>
      <c r="B815" s="75">
        <v>45740</v>
      </c>
      <c r="C815" s="73">
        <v>3</v>
      </c>
      <c r="D815" s="40" t="s">
        <v>206</v>
      </c>
      <c r="E815" s="25" t="s">
        <v>166</v>
      </c>
      <c r="F815" s="41">
        <v>1.9249000000000001</v>
      </c>
      <c r="G815" s="74" t="s">
        <v>378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13</v>
      </c>
      <c r="B816" s="75">
        <v>45747</v>
      </c>
      <c r="C816" s="73">
        <v>3</v>
      </c>
      <c r="D816" s="40" t="s">
        <v>206</v>
      </c>
      <c r="E816" s="25" t="s">
        <v>166</v>
      </c>
      <c r="F816" s="41">
        <v>1.9061999999999999</v>
      </c>
      <c r="G816" s="74" t="s">
        <v>378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75">
        <v>45754</v>
      </c>
      <c r="C817" s="73">
        <v>3</v>
      </c>
      <c r="D817" s="40" t="s">
        <v>206</v>
      </c>
      <c r="E817" s="25" t="s">
        <v>166</v>
      </c>
      <c r="F817" s="41">
        <v>1.9986999999999999</v>
      </c>
      <c r="G817" s="74" t="s">
        <v>378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15</v>
      </c>
      <c r="B818" s="75">
        <v>45761</v>
      </c>
      <c r="C818" s="73">
        <v>3</v>
      </c>
      <c r="D818" s="40" t="s">
        <v>206</v>
      </c>
      <c r="E818" s="25" t="s">
        <v>166</v>
      </c>
      <c r="F818" s="41">
        <v>1.6880999999999999</v>
      </c>
      <c r="G818" s="74" t="s">
        <v>378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16</v>
      </c>
      <c r="B819" s="75">
        <v>45768</v>
      </c>
      <c r="C819" s="73">
        <v>3</v>
      </c>
      <c r="D819" s="40" t="s">
        <v>206</v>
      </c>
      <c r="E819" s="25" t="s">
        <v>166</v>
      </c>
      <c r="F819" s="41">
        <v>2.2816000000000001</v>
      </c>
      <c r="G819" s="74" t="s">
        <v>378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17</v>
      </c>
      <c r="B820" s="75">
        <v>45775</v>
      </c>
      <c r="C820" s="73">
        <v>3</v>
      </c>
      <c r="D820" s="40" t="s">
        <v>206</v>
      </c>
      <c r="E820" s="25" t="s">
        <v>166</v>
      </c>
      <c r="F820" s="41">
        <v>1.9782999999999999</v>
      </c>
      <c r="G820" s="74" t="s">
        <v>378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18</v>
      </c>
      <c r="B821" s="75">
        <v>45782</v>
      </c>
      <c r="C821" s="73">
        <v>3</v>
      </c>
      <c r="D821" s="40" t="s">
        <v>206</v>
      </c>
      <c r="E821" s="25" t="s">
        <v>166</v>
      </c>
      <c r="F821" s="41">
        <v>1.7174</v>
      </c>
      <c r="G821" s="74" t="s">
        <v>378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19</v>
      </c>
      <c r="B822" s="75">
        <v>45789</v>
      </c>
      <c r="C822" s="73">
        <v>3</v>
      </c>
      <c r="D822" s="40" t="s">
        <v>206</v>
      </c>
      <c r="E822" s="25" t="s">
        <v>166</v>
      </c>
      <c r="F822" s="41">
        <v>1.6187</v>
      </c>
      <c r="G822" s="74" t="s">
        <v>378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20</v>
      </c>
      <c r="B823" s="75">
        <v>45796</v>
      </c>
      <c r="C823" s="73">
        <v>3</v>
      </c>
      <c r="D823" s="40" t="s">
        <v>206</v>
      </c>
      <c r="E823" s="25" t="s">
        <v>166</v>
      </c>
      <c r="F823" s="41">
        <v>1.9017999999999999</v>
      </c>
      <c r="G823" s="74" t="s">
        <v>378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21</v>
      </c>
      <c r="B824" s="75">
        <v>45803</v>
      </c>
      <c r="C824" s="73">
        <v>3</v>
      </c>
      <c r="D824" s="40" t="s">
        <v>206</v>
      </c>
      <c r="E824" s="25" t="s">
        <v>166</v>
      </c>
      <c r="F824" s="41">
        <v>1.9398</v>
      </c>
      <c r="G824" s="74" t="s">
        <v>378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22</v>
      </c>
      <c r="B825" s="75">
        <v>45810</v>
      </c>
      <c r="C825" s="73">
        <v>3</v>
      </c>
      <c r="D825" s="40" t="s">
        <v>206</v>
      </c>
      <c r="E825" s="25" t="s">
        <v>166</v>
      </c>
      <c r="F825" s="41">
        <v>1.8150999999999999</v>
      </c>
      <c r="G825" s="74" t="s">
        <v>378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23</v>
      </c>
      <c r="B826" s="75">
        <v>45817</v>
      </c>
      <c r="C826" s="73">
        <v>3</v>
      </c>
      <c r="D826" s="40" t="s">
        <v>206</v>
      </c>
      <c r="E826" s="25" t="s">
        <v>166</v>
      </c>
      <c r="F826" s="41">
        <v>1.9759</v>
      </c>
      <c r="G826" s="74" t="s">
        <v>378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24</v>
      </c>
      <c r="B827" s="75">
        <v>45824</v>
      </c>
      <c r="C827" s="73">
        <v>3</v>
      </c>
      <c r="D827" s="40" t="s">
        <v>206</v>
      </c>
      <c r="E827" s="25" t="s">
        <v>166</v>
      </c>
      <c r="F827" s="41">
        <v>1.8304</v>
      </c>
      <c r="G827" s="74" t="s">
        <v>378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25</v>
      </c>
      <c r="B828" s="75">
        <v>45831</v>
      </c>
      <c r="C828" s="73">
        <v>3</v>
      </c>
      <c r="D828" s="40" t="s">
        <v>206</v>
      </c>
      <c r="E828" s="25" t="s">
        <v>166</v>
      </c>
      <c r="F828" s="41">
        <v>2.0670000000000002</v>
      </c>
      <c r="G828" s="74" t="s">
        <v>378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</v>
      </c>
      <c r="B829" s="75">
        <v>45663</v>
      </c>
      <c r="C829" s="73">
        <v>1</v>
      </c>
      <c r="D829" s="40" t="s">
        <v>204</v>
      </c>
      <c r="E829" s="25" t="s">
        <v>167</v>
      </c>
      <c r="F829" s="41">
        <v>0.28070000000000001</v>
      </c>
      <c r="G829" s="74" t="s">
        <v>378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2</v>
      </c>
      <c r="B830" s="75">
        <v>45670</v>
      </c>
      <c r="C830" s="73">
        <v>1</v>
      </c>
      <c r="D830" s="40" t="s">
        <v>204</v>
      </c>
      <c r="E830" s="25" t="s">
        <v>167</v>
      </c>
      <c r="F830" s="41">
        <v>0.29210000000000003</v>
      </c>
      <c r="G830" s="74" t="s">
        <v>378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3</v>
      </c>
      <c r="B831" s="75">
        <v>45677</v>
      </c>
      <c r="C831" s="73">
        <v>1</v>
      </c>
      <c r="D831" s="40" t="s">
        <v>204</v>
      </c>
      <c r="E831" s="25" t="s">
        <v>167</v>
      </c>
      <c r="F831" s="41">
        <v>0.30909999999999999</v>
      </c>
      <c r="G831" s="74" t="s">
        <v>378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4</v>
      </c>
      <c r="B832" s="75">
        <v>45684</v>
      </c>
      <c r="C832" s="73">
        <v>1</v>
      </c>
      <c r="D832" s="40" t="s">
        <v>204</v>
      </c>
      <c r="E832" s="25" t="s">
        <v>167</v>
      </c>
      <c r="F832" s="41">
        <v>0.33560000000000001</v>
      </c>
      <c r="G832" s="74" t="s">
        <v>378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5</v>
      </c>
      <c r="B833" s="75">
        <v>45691</v>
      </c>
      <c r="C833" s="73">
        <v>1</v>
      </c>
      <c r="D833" s="40" t="s">
        <v>204</v>
      </c>
      <c r="E833" s="25" t="s">
        <v>167</v>
      </c>
      <c r="F833" s="41">
        <v>0.27600000000000002</v>
      </c>
      <c r="G833" s="74" t="s">
        <v>378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6</v>
      </c>
      <c r="B834" s="75">
        <v>45698</v>
      </c>
      <c r="C834" s="73">
        <v>1</v>
      </c>
      <c r="D834" s="40" t="s">
        <v>204</v>
      </c>
      <c r="E834" s="25" t="s">
        <v>167</v>
      </c>
      <c r="F834" s="41">
        <v>0.28499999999999998</v>
      </c>
      <c r="G834" s="74" t="s">
        <v>378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7</v>
      </c>
      <c r="B835" s="75">
        <v>45705</v>
      </c>
      <c r="C835" s="73">
        <v>1</v>
      </c>
      <c r="D835" s="40" t="s">
        <v>204</v>
      </c>
      <c r="E835" s="25" t="s">
        <v>167</v>
      </c>
      <c r="F835" s="41">
        <v>0.27879999999999999</v>
      </c>
      <c r="G835" s="74" t="s">
        <v>378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8</v>
      </c>
      <c r="B836" s="75">
        <v>45712</v>
      </c>
      <c r="C836" s="73">
        <v>1</v>
      </c>
      <c r="D836" s="40" t="s">
        <v>204</v>
      </c>
      <c r="E836" s="25" t="s">
        <v>167</v>
      </c>
      <c r="F836" s="41">
        <v>0.30580000000000002</v>
      </c>
      <c r="G836" s="74" t="s">
        <v>378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9</v>
      </c>
      <c r="B837" s="75">
        <v>45719</v>
      </c>
      <c r="C837" s="73">
        <v>1</v>
      </c>
      <c r="D837" s="40" t="s">
        <v>204</v>
      </c>
      <c r="E837" s="25" t="s">
        <v>167</v>
      </c>
      <c r="F837" s="41">
        <v>0.27360000000000001</v>
      </c>
      <c r="G837" s="74" t="s">
        <v>378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45726</v>
      </c>
      <c r="C838" s="73">
        <v>1</v>
      </c>
      <c r="D838" s="40" t="s">
        <v>204</v>
      </c>
      <c r="E838" s="25" t="s">
        <v>167</v>
      </c>
      <c r="F838" s="41">
        <v>0.28470000000000001</v>
      </c>
      <c r="G838" s="74" t="s">
        <v>378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11</v>
      </c>
      <c r="B839" s="75">
        <v>45733</v>
      </c>
      <c r="C839" s="73">
        <v>1</v>
      </c>
      <c r="D839" s="40" t="s">
        <v>204</v>
      </c>
      <c r="E839" s="25" t="s">
        <v>167</v>
      </c>
      <c r="F839" s="41">
        <v>0.2923</v>
      </c>
      <c r="G839" s="74" t="s">
        <v>378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12</v>
      </c>
      <c r="B840" s="75">
        <v>45740</v>
      </c>
      <c r="C840" s="73">
        <v>1</v>
      </c>
      <c r="D840" s="40" t="s">
        <v>204</v>
      </c>
      <c r="E840" s="25" t="s">
        <v>167</v>
      </c>
      <c r="F840" s="41">
        <v>0.27639999999999998</v>
      </c>
      <c r="G840" s="74" t="s">
        <v>378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13</v>
      </c>
      <c r="B841" s="75">
        <v>45747</v>
      </c>
      <c r="C841" s="73">
        <v>1</v>
      </c>
      <c r="D841" s="40" t="s">
        <v>204</v>
      </c>
      <c r="E841" s="25" t="s">
        <v>167</v>
      </c>
      <c r="F841" s="41">
        <v>0.27679999999999999</v>
      </c>
      <c r="G841" s="74" t="s">
        <v>378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1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75">
        <v>45754</v>
      </c>
      <c r="C842" s="73">
        <v>1</v>
      </c>
      <c r="D842" s="40" t="s">
        <v>204</v>
      </c>
      <c r="E842" s="25" t="s">
        <v>167</v>
      </c>
      <c r="F842" s="41">
        <v>0.2848</v>
      </c>
      <c r="G842" s="74" t="s">
        <v>378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1</v>
      </c>
      <c r="BC842">
        <f>IF(OR($A842="",$G842&lt;&gt;"Ativo"),"",IF(COUNTIFS($A$4:$A842,$A842,$G$4:$G842,"Ativo")=1,1,0))</f>
        <v>0</v>
      </c>
    </row>
    <row r="843" spans="1:55" x14ac:dyDescent="0.25">
      <c r="A843" s="73">
        <v>15</v>
      </c>
      <c r="B843" s="75">
        <v>45761</v>
      </c>
      <c r="C843" s="73">
        <v>1</v>
      </c>
      <c r="D843" s="40" t="s">
        <v>204</v>
      </c>
      <c r="E843" s="25" t="s">
        <v>167</v>
      </c>
      <c r="F843" s="41">
        <v>0.25769999999999998</v>
      </c>
      <c r="G843" s="74" t="s">
        <v>378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1</v>
      </c>
      <c r="BC843">
        <f>IF(OR($A843="",$G843&lt;&gt;"Ativo"),"",IF(COUNTIFS($A$4:$A843,$A843,$G$4:$G843,"Ativo")=1,1,0))</f>
        <v>0</v>
      </c>
    </row>
    <row r="844" spans="1:55" x14ac:dyDescent="0.25">
      <c r="A844" s="73">
        <v>16</v>
      </c>
      <c r="B844" s="75">
        <v>45768</v>
      </c>
      <c r="C844" s="73">
        <v>1</v>
      </c>
      <c r="D844" s="40" t="s">
        <v>204</v>
      </c>
      <c r="E844" s="25" t="s">
        <v>167</v>
      </c>
      <c r="F844" s="41">
        <v>0.26869999999999999</v>
      </c>
      <c r="G844" s="74" t="s">
        <v>378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0</v>
      </c>
    </row>
    <row r="845" spans="1:55" x14ac:dyDescent="0.25">
      <c r="A845" s="73">
        <v>17</v>
      </c>
      <c r="B845" s="75">
        <v>45775</v>
      </c>
      <c r="C845" s="73">
        <v>1</v>
      </c>
      <c r="D845" s="40" t="s">
        <v>204</v>
      </c>
      <c r="E845" s="25" t="s">
        <v>167</v>
      </c>
      <c r="F845" s="41">
        <v>0.28589999999999999</v>
      </c>
      <c r="G845" s="74" t="s">
        <v>378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18</v>
      </c>
      <c r="B846" s="75">
        <v>45782</v>
      </c>
      <c r="C846" s="73">
        <v>1</v>
      </c>
      <c r="D846" s="40" t="s">
        <v>204</v>
      </c>
      <c r="E846" s="25" t="s">
        <v>167</v>
      </c>
      <c r="F846" s="41">
        <v>0.29520000000000002</v>
      </c>
      <c r="G846" s="74" t="s">
        <v>378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19</v>
      </c>
      <c r="B847" s="75">
        <v>45789</v>
      </c>
      <c r="C847" s="73">
        <v>1</v>
      </c>
      <c r="D847" s="40" t="s">
        <v>204</v>
      </c>
      <c r="E847" s="25" t="s">
        <v>167</v>
      </c>
      <c r="F847" s="41">
        <v>0.28970000000000001</v>
      </c>
      <c r="G847" s="74" t="s">
        <v>378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20</v>
      </c>
      <c r="B848" s="75">
        <v>45796</v>
      </c>
      <c r="C848" s="73">
        <v>1</v>
      </c>
      <c r="D848" s="40" t="s">
        <v>204</v>
      </c>
      <c r="E848" s="25" t="s">
        <v>167</v>
      </c>
      <c r="F848" s="41">
        <v>0.26319999999999999</v>
      </c>
      <c r="G848" s="74" t="s">
        <v>378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21</v>
      </c>
      <c r="B849" s="75">
        <v>45803</v>
      </c>
      <c r="C849" s="73">
        <v>1</v>
      </c>
      <c r="D849" s="40" t="s">
        <v>204</v>
      </c>
      <c r="E849" s="25" t="s">
        <v>167</v>
      </c>
      <c r="F849" s="41">
        <v>0.28499999999999998</v>
      </c>
      <c r="G849" s="74" t="s">
        <v>378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22</v>
      </c>
      <c r="B850" s="75">
        <v>45810</v>
      </c>
      <c r="C850" s="73">
        <v>1</v>
      </c>
      <c r="D850" s="40" t="s">
        <v>204</v>
      </c>
      <c r="E850" s="25" t="s">
        <v>167</v>
      </c>
      <c r="F850" s="41">
        <v>0.30609999999999998</v>
      </c>
      <c r="G850" s="74" t="s">
        <v>378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23</v>
      </c>
      <c r="B851" s="75">
        <v>45817</v>
      </c>
      <c r="C851" s="73">
        <v>1</v>
      </c>
      <c r="D851" s="40" t="s">
        <v>204</v>
      </c>
      <c r="E851" s="25" t="s">
        <v>167</v>
      </c>
      <c r="F851" s="41">
        <v>0.30199999999999999</v>
      </c>
      <c r="G851" s="74" t="s">
        <v>378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24</v>
      </c>
      <c r="B852" s="75">
        <v>45824</v>
      </c>
      <c r="C852" s="73">
        <v>1</v>
      </c>
      <c r="D852" s="40" t="s">
        <v>204</v>
      </c>
      <c r="E852" s="25" t="s">
        <v>167</v>
      </c>
      <c r="F852" s="41">
        <v>0.29139999999999999</v>
      </c>
      <c r="G852" s="74" t="s">
        <v>378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25</v>
      </c>
      <c r="B853" s="75">
        <v>45831</v>
      </c>
      <c r="C853" s="73">
        <v>1</v>
      </c>
      <c r="D853" s="40" t="s">
        <v>204</v>
      </c>
      <c r="E853" s="25" t="s">
        <v>167</v>
      </c>
      <c r="F853" s="41">
        <v>0.27800000000000002</v>
      </c>
      <c r="G853" s="74" t="s">
        <v>378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</v>
      </c>
      <c r="B854" s="75">
        <v>45663</v>
      </c>
      <c r="C854" s="73">
        <v>2</v>
      </c>
      <c r="D854" s="40" t="s">
        <v>205</v>
      </c>
      <c r="E854" s="25" t="s">
        <v>167</v>
      </c>
      <c r="F854" s="41">
        <v>0.75360000000000005</v>
      </c>
      <c r="G854" s="74" t="s">
        <v>378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2</v>
      </c>
      <c r="B855" s="75">
        <v>45670</v>
      </c>
      <c r="C855" s="73">
        <v>2</v>
      </c>
      <c r="D855" s="40" t="s">
        <v>205</v>
      </c>
      <c r="E855" s="25" t="s">
        <v>167</v>
      </c>
      <c r="F855" s="41">
        <v>0.70430000000000004</v>
      </c>
      <c r="G855" s="74" t="s">
        <v>378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3</v>
      </c>
      <c r="B856" s="75">
        <v>45677</v>
      </c>
      <c r="C856" s="73">
        <v>2</v>
      </c>
      <c r="D856" s="40" t="s">
        <v>205</v>
      </c>
      <c r="E856" s="25" t="s">
        <v>167</v>
      </c>
      <c r="F856" s="41">
        <v>0.68030000000000002</v>
      </c>
      <c r="G856" s="74" t="s">
        <v>378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4</v>
      </c>
      <c r="B857" s="75">
        <v>45684</v>
      </c>
      <c r="C857" s="73">
        <v>2</v>
      </c>
      <c r="D857" s="40" t="s">
        <v>205</v>
      </c>
      <c r="E857" s="25" t="s">
        <v>167</v>
      </c>
      <c r="F857" s="41">
        <v>0.69520000000000004</v>
      </c>
      <c r="G857" s="74" t="s">
        <v>378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5</v>
      </c>
      <c r="B858" s="75">
        <v>45691</v>
      </c>
      <c r="C858" s="73">
        <v>2</v>
      </c>
      <c r="D858" s="40" t="s">
        <v>205</v>
      </c>
      <c r="E858" s="25" t="s">
        <v>167</v>
      </c>
      <c r="F858" s="41">
        <v>0.78690000000000004</v>
      </c>
      <c r="G858" s="74" t="s">
        <v>378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6</v>
      </c>
      <c r="B859" s="75">
        <v>45698</v>
      </c>
      <c r="C859" s="73">
        <v>2</v>
      </c>
      <c r="D859" s="40" t="s">
        <v>205</v>
      </c>
      <c r="E859" s="25" t="s">
        <v>167</v>
      </c>
      <c r="F859" s="41">
        <v>0.7369</v>
      </c>
      <c r="G859" s="74" t="s">
        <v>378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7</v>
      </c>
      <c r="B860" s="75">
        <v>45705</v>
      </c>
      <c r="C860" s="73">
        <v>2</v>
      </c>
      <c r="D860" s="40" t="s">
        <v>205</v>
      </c>
      <c r="E860" s="25" t="s">
        <v>167</v>
      </c>
      <c r="F860" s="41">
        <v>0.7752</v>
      </c>
      <c r="G860" s="74" t="s">
        <v>378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8</v>
      </c>
      <c r="B861" s="75">
        <v>45712</v>
      </c>
      <c r="C861" s="73">
        <v>2</v>
      </c>
      <c r="D861" s="40" t="s">
        <v>205</v>
      </c>
      <c r="E861" s="25" t="s">
        <v>167</v>
      </c>
      <c r="F861" s="41">
        <v>0.70840000000000003</v>
      </c>
      <c r="G861" s="74" t="s">
        <v>378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9</v>
      </c>
      <c r="B862" s="75">
        <v>45719</v>
      </c>
      <c r="C862" s="73">
        <v>2</v>
      </c>
      <c r="D862" s="40" t="s">
        <v>205</v>
      </c>
      <c r="E862" s="25" t="s">
        <v>167</v>
      </c>
      <c r="F862" s="41">
        <v>0.76619999999999999</v>
      </c>
      <c r="G862" s="74" t="s">
        <v>378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10</v>
      </c>
      <c r="B863" s="75">
        <v>45726</v>
      </c>
      <c r="C863" s="73">
        <v>2</v>
      </c>
      <c r="D863" s="40" t="s">
        <v>205</v>
      </c>
      <c r="E863" s="25" t="s">
        <v>167</v>
      </c>
      <c r="F863" s="41">
        <v>0.70340000000000003</v>
      </c>
      <c r="G863" s="74" t="s">
        <v>378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45733</v>
      </c>
      <c r="C864" s="73">
        <v>2</v>
      </c>
      <c r="D864" s="40" t="s">
        <v>205</v>
      </c>
      <c r="E864" s="25" t="s">
        <v>167</v>
      </c>
      <c r="F864" s="41">
        <v>0.72150000000000003</v>
      </c>
      <c r="G864" s="74" t="s">
        <v>378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12</v>
      </c>
      <c r="B865" s="75">
        <v>45740</v>
      </c>
      <c r="C865" s="73">
        <v>2</v>
      </c>
      <c r="D865" s="40" t="s">
        <v>205</v>
      </c>
      <c r="E865" s="25" t="s">
        <v>167</v>
      </c>
      <c r="F865" s="41">
        <v>0.82920000000000005</v>
      </c>
      <c r="G865" s="74" t="s">
        <v>378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13</v>
      </c>
      <c r="B866" s="75">
        <v>45747</v>
      </c>
      <c r="C866" s="73">
        <v>2</v>
      </c>
      <c r="D866" s="40" t="s">
        <v>205</v>
      </c>
      <c r="E866" s="25" t="s">
        <v>167</v>
      </c>
      <c r="F866" s="41">
        <v>0.75919999999999999</v>
      </c>
      <c r="G866" s="74" t="s">
        <v>378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75">
        <v>45754</v>
      </c>
      <c r="C867" s="73">
        <v>2</v>
      </c>
      <c r="D867" s="40" t="s">
        <v>205</v>
      </c>
      <c r="E867" s="25" t="s">
        <v>167</v>
      </c>
      <c r="F867" s="41">
        <v>0.70750000000000002</v>
      </c>
      <c r="G867" s="74" t="s">
        <v>378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15</v>
      </c>
      <c r="B868" s="75">
        <v>45761</v>
      </c>
      <c r="C868" s="73">
        <v>2</v>
      </c>
      <c r="D868" s="40" t="s">
        <v>205</v>
      </c>
      <c r="E868" s="25" t="s">
        <v>167</v>
      </c>
      <c r="F868" s="41">
        <v>0.72450000000000003</v>
      </c>
      <c r="G868" s="74" t="s">
        <v>378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16</v>
      </c>
      <c r="B869" s="75">
        <v>45768</v>
      </c>
      <c r="C869" s="73">
        <v>2</v>
      </c>
      <c r="D869" s="40" t="s">
        <v>205</v>
      </c>
      <c r="E869" s="25" t="s">
        <v>167</v>
      </c>
      <c r="F869" s="41">
        <v>0.74119999999999997</v>
      </c>
      <c r="G869" s="74" t="s">
        <v>378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17</v>
      </c>
      <c r="B870" s="75">
        <v>45775</v>
      </c>
      <c r="C870" s="73">
        <v>2</v>
      </c>
      <c r="D870" s="40" t="s">
        <v>205</v>
      </c>
      <c r="E870" s="25" t="s">
        <v>167</v>
      </c>
      <c r="F870" s="41">
        <v>0.7772</v>
      </c>
      <c r="G870" s="74" t="s">
        <v>378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18</v>
      </c>
      <c r="B871" s="75">
        <v>45782</v>
      </c>
      <c r="C871" s="73">
        <v>2</v>
      </c>
      <c r="D871" s="40" t="s">
        <v>205</v>
      </c>
      <c r="E871" s="25" t="s">
        <v>167</v>
      </c>
      <c r="F871" s="41">
        <v>0.70799999999999996</v>
      </c>
      <c r="G871" s="74" t="s">
        <v>378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19</v>
      </c>
      <c r="B872" s="75">
        <v>45789</v>
      </c>
      <c r="C872" s="73">
        <v>2</v>
      </c>
      <c r="D872" s="40" t="s">
        <v>205</v>
      </c>
      <c r="E872" s="25" t="s">
        <v>167</v>
      </c>
      <c r="F872" s="41">
        <v>0.65700000000000003</v>
      </c>
      <c r="G872" s="74" t="s">
        <v>378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20</v>
      </c>
      <c r="B873" s="75">
        <v>45796</v>
      </c>
      <c r="C873" s="73">
        <v>2</v>
      </c>
      <c r="D873" s="40" t="s">
        <v>205</v>
      </c>
      <c r="E873" s="25" t="s">
        <v>167</v>
      </c>
      <c r="F873" s="41">
        <v>0.71650000000000003</v>
      </c>
      <c r="G873" s="74" t="s">
        <v>378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21</v>
      </c>
      <c r="B874" s="75">
        <v>45803</v>
      </c>
      <c r="C874" s="73">
        <v>2</v>
      </c>
      <c r="D874" s="40" t="s">
        <v>205</v>
      </c>
      <c r="E874" s="25" t="s">
        <v>167</v>
      </c>
      <c r="F874" s="41">
        <v>0.72860000000000003</v>
      </c>
      <c r="G874" s="74" t="s">
        <v>378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22</v>
      </c>
      <c r="B875" s="75">
        <v>45810</v>
      </c>
      <c r="C875" s="73">
        <v>2</v>
      </c>
      <c r="D875" s="40" t="s">
        <v>205</v>
      </c>
      <c r="E875" s="25" t="s">
        <v>167</v>
      </c>
      <c r="F875" s="41">
        <v>0.73240000000000005</v>
      </c>
      <c r="G875" s="74" t="s">
        <v>378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23</v>
      </c>
      <c r="B876" s="75">
        <v>45817</v>
      </c>
      <c r="C876" s="73">
        <v>2</v>
      </c>
      <c r="D876" s="40" t="s">
        <v>205</v>
      </c>
      <c r="E876" s="25" t="s">
        <v>167</v>
      </c>
      <c r="F876" s="41">
        <v>0.78159999999999996</v>
      </c>
      <c r="G876" s="74" t="s">
        <v>378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24</v>
      </c>
      <c r="B877" s="75">
        <v>45824</v>
      </c>
      <c r="C877" s="73">
        <v>2</v>
      </c>
      <c r="D877" s="40" t="s">
        <v>205</v>
      </c>
      <c r="E877" s="25" t="s">
        <v>167</v>
      </c>
      <c r="F877" s="41">
        <v>0.74080000000000001</v>
      </c>
      <c r="G877" s="74" t="s">
        <v>378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25</v>
      </c>
      <c r="B878" s="75">
        <v>45831</v>
      </c>
      <c r="C878" s="73">
        <v>2</v>
      </c>
      <c r="D878" s="40" t="s">
        <v>205</v>
      </c>
      <c r="E878" s="25" t="s">
        <v>167</v>
      </c>
      <c r="F878" s="41">
        <v>0.7611</v>
      </c>
      <c r="G878" s="74" t="s">
        <v>378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</v>
      </c>
      <c r="B879" s="75">
        <v>45663</v>
      </c>
      <c r="C879" s="73">
        <v>3</v>
      </c>
      <c r="D879" s="40" t="s">
        <v>206</v>
      </c>
      <c r="E879" s="25" t="s">
        <v>167</v>
      </c>
      <c r="F879" s="41">
        <v>1.7225999999999999</v>
      </c>
      <c r="G879" s="74" t="s">
        <v>378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2</v>
      </c>
      <c r="B880" s="75">
        <v>45670</v>
      </c>
      <c r="C880" s="73">
        <v>3</v>
      </c>
      <c r="D880" s="40" t="s">
        <v>206</v>
      </c>
      <c r="E880" s="25" t="s">
        <v>167</v>
      </c>
      <c r="F880" s="41">
        <v>1.9739</v>
      </c>
      <c r="G880" s="74" t="s">
        <v>378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3</v>
      </c>
      <c r="B881" s="75">
        <v>45677</v>
      </c>
      <c r="C881" s="73">
        <v>3</v>
      </c>
      <c r="D881" s="40" t="s">
        <v>206</v>
      </c>
      <c r="E881" s="25" t="s">
        <v>167</v>
      </c>
      <c r="F881" s="41">
        <v>2.1307</v>
      </c>
      <c r="G881" s="74" t="s">
        <v>378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4</v>
      </c>
      <c r="B882" s="75">
        <v>45684</v>
      </c>
      <c r="C882" s="73">
        <v>3</v>
      </c>
      <c r="D882" s="40" t="s">
        <v>206</v>
      </c>
      <c r="E882" s="25" t="s">
        <v>167</v>
      </c>
      <c r="F882" s="41">
        <v>1.9618</v>
      </c>
      <c r="G882" s="74" t="s">
        <v>378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5</v>
      </c>
      <c r="B883" s="75">
        <v>45691</v>
      </c>
      <c r="C883" s="73">
        <v>3</v>
      </c>
      <c r="D883" s="40" t="s">
        <v>206</v>
      </c>
      <c r="E883" s="25" t="s">
        <v>167</v>
      </c>
      <c r="F883" s="41">
        <v>1.8955</v>
      </c>
      <c r="G883" s="74" t="s">
        <v>378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6</v>
      </c>
      <c r="B884" s="75">
        <v>45698</v>
      </c>
      <c r="C884" s="73">
        <v>3</v>
      </c>
      <c r="D884" s="40" t="s">
        <v>206</v>
      </c>
      <c r="E884" s="25" t="s">
        <v>167</v>
      </c>
      <c r="F884" s="41">
        <v>1.8828</v>
      </c>
      <c r="G884" s="74" t="s">
        <v>378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7</v>
      </c>
      <c r="B885" s="75">
        <v>45705</v>
      </c>
      <c r="C885" s="73">
        <v>3</v>
      </c>
      <c r="D885" s="40" t="s">
        <v>206</v>
      </c>
      <c r="E885" s="25" t="s">
        <v>167</v>
      </c>
      <c r="F885" s="41">
        <v>2.0912000000000002</v>
      </c>
      <c r="G885" s="74" t="s">
        <v>378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8</v>
      </c>
      <c r="B886" s="75">
        <v>45712</v>
      </c>
      <c r="C886" s="73">
        <v>3</v>
      </c>
      <c r="D886" s="40" t="s">
        <v>206</v>
      </c>
      <c r="E886" s="25" t="s">
        <v>167</v>
      </c>
      <c r="F886" s="41">
        <v>1.7447999999999999</v>
      </c>
      <c r="G886" s="74" t="s">
        <v>378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9</v>
      </c>
      <c r="B887" s="75">
        <v>45719</v>
      </c>
      <c r="C887" s="73">
        <v>3</v>
      </c>
      <c r="D887" s="40" t="s">
        <v>206</v>
      </c>
      <c r="E887" s="25" t="s">
        <v>167</v>
      </c>
      <c r="F887" s="41">
        <v>1.8489</v>
      </c>
      <c r="G887" s="74" t="s">
        <v>378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10</v>
      </c>
      <c r="B888" s="75">
        <v>45726</v>
      </c>
      <c r="C888" s="73">
        <v>3</v>
      </c>
      <c r="D888" s="40" t="s">
        <v>206</v>
      </c>
      <c r="E888" s="25" t="s">
        <v>167</v>
      </c>
      <c r="F888" s="41">
        <v>1.9218</v>
      </c>
      <c r="G888" s="74" t="s">
        <v>378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45733</v>
      </c>
      <c r="C889" s="73">
        <v>3</v>
      </c>
      <c r="D889" s="40" t="s">
        <v>206</v>
      </c>
      <c r="E889" s="25" t="s">
        <v>167</v>
      </c>
      <c r="F889" s="41">
        <v>1.9581</v>
      </c>
      <c r="G889" s="74" t="s">
        <v>378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12</v>
      </c>
      <c r="B890" s="75">
        <v>45740</v>
      </c>
      <c r="C890" s="73">
        <v>3</v>
      </c>
      <c r="D890" s="40" t="s">
        <v>206</v>
      </c>
      <c r="E890" s="25" t="s">
        <v>167</v>
      </c>
      <c r="F890" s="41">
        <v>1.8072999999999999</v>
      </c>
      <c r="G890" s="74" t="s">
        <v>378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13</v>
      </c>
      <c r="B891" s="75">
        <v>45747</v>
      </c>
      <c r="C891" s="73">
        <v>3</v>
      </c>
      <c r="D891" s="40" t="s">
        <v>206</v>
      </c>
      <c r="E891" s="25" t="s">
        <v>167</v>
      </c>
      <c r="F891" s="41">
        <v>1.9023000000000001</v>
      </c>
      <c r="G891" s="74" t="s">
        <v>378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14</v>
      </c>
      <c r="B892" s="75">
        <v>45754</v>
      </c>
      <c r="C892" s="73">
        <v>3</v>
      </c>
      <c r="D892" s="40" t="s">
        <v>206</v>
      </c>
      <c r="E892" s="25" t="s">
        <v>167</v>
      </c>
      <c r="F892" s="41">
        <v>1.8275999999999999</v>
      </c>
      <c r="G892" s="74" t="s">
        <v>378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75">
        <v>45761</v>
      </c>
      <c r="C893" s="73">
        <v>3</v>
      </c>
      <c r="D893" s="40" t="s">
        <v>206</v>
      </c>
      <c r="E893" s="25" t="s">
        <v>167</v>
      </c>
      <c r="F893" s="41">
        <v>1.8785000000000001</v>
      </c>
      <c r="G893" s="74" t="s">
        <v>378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16</v>
      </c>
      <c r="B894" s="75">
        <v>45768</v>
      </c>
      <c r="C894" s="73">
        <v>3</v>
      </c>
      <c r="D894" s="40" t="s">
        <v>206</v>
      </c>
      <c r="E894" s="25" t="s">
        <v>167</v>
      </c>
      <c r="F894" s="41">
        <v>1.8462000000000001</v>
      </c>
      <c r="G894" s="74" t="s">
        <v>378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17</v>
      </c>
      <c r="B895" s="75">
        <v>45775</v>
      </c>
      <c r="C895" s="73">
        <v>3</v>
      </c>
      <c r="D895" s="40" t="s">
        <v>206</v>
      </c>
      <c r="E895" s="25" t="s">
        <v>167</v>
      </c>
      <c r="F895" s="41">
        <v>1.7174</v>
      </c>
      <c r="G895" s="74" t="s">
        <v>378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18</v>
      </c>
      <c r="B896" s="75">
        <v>45782</v>
      </c>
      <c r="C896" s="73">
        <v>3</v>
      </c>
      <c r="D896" s="40" t="s">
        <v>206</v>
      </c>
      <c r="E896" s="25" t="s">
        <v>167</v>
      </c>
      <c r="F896" s="41">
        <v>1.8604000000000001</v>
      </c>
      <c r="G896" s="74" t="s">
        <v>378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19</v>
      </c>
      <c r="B897" s="75">
        <v>45789</v>
      </c>
      <c r="C897" s="73">
        <v>3</v>
      </c>
      <c r="D897" s="40" t="s">
        <v>206</v>
      </c>
      <c r="E897" s="25" t="s">
        <v>167</v>
      </c>
      <c r="F897" s="41">
        <v>1.9751000000000001</v>
      </c>
      <c r="G897" s="74" t="s">
        <v>378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20</v>
      </c>
      <c r="B898" s="75">
        <v>45796</v>
      </c>
      <c r="C898" s="73">
        <v>3</v>
      </c>
      <c r="D898" s="40" t="s">
        <v>206</v>
      </c>
      <c r="E898" s="25" t="s">
        <v>167</v>
      </c>
      <c r="F898" s="41">
        <v>1.7397</v>
      </c>
      <c r="G898" s="74" t="s">
        <v>378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21</v>
      </c>
      <c r="B899" s="75">
        <v>45803</v>
      </c>
      <c r="C899" s="73">
        <v>3</v>
      </c>
      <c r="D899" s="40" t="s">
        <v>206</v>
      </c>
      <c r="E899" s="25" t="s">
        <v>167</v>
      </c>
      <c r="F899" s="41">
        <v>1.8323</v>
      </c>
      <c r="G899" s="74" t="s">
        <v>378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22</v>
      </c>
      <c r="B900" s="75">
        <v>45810</v>
      </c>
      <c r="C900" s="73">
        <v>3</v>
      </c>
      <c r="D900" s="40" t="s">
        <v>206</v>
      </c>
      <c r="E900" s="25" t="s">
        <v>167</v>
      </c>
      <c r="F900" s="41">
        <v>1.948</v>
      </c>
      <c r="G900" s="74" t="s">
        <v>378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23</v>
      </c>
      <c r="B901" s="75">
        <v>45817</v>
      </c>
      <c r="C901" s="73">
        <v>3</v>
      </c>
      <c r="D901" s="40" t="s">
        <v>206</v>
      </c>
      <c r="E901" s="25" t="s">
        <v>167</v>
      </c>
      <c r="F901" s="41">
        <v>1.7264999999999999</v>
      </c>
      <c r="G901" s="74" t="s">
        <v>378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24</v>
      </c>
      <c r="B902" s="75">
        <v>45824</v>
      </c>
      <c r="C902" s="73">
        <v>3</v>
      </c>
      <c r="D902" s="40" t="s">
        <v>206</v>
      </c>
      <c r="E902" s="25" t="s">
        <v>167</v>
      </c>
      <c r="F902" s="41">
        <v>1.8864000000000001</v>
      </c>
      <c r="G902" s="74" t="s">
        <v>378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25</v>
      </c>
      <c r="B903" s="75">
        <v>45831</v>
      </c>
      <c r="C903" s="73">
        <v>3</v>
      </c>
      <c r="D903" s="40" t="s">
        <v>206</v>
      </c>
      <c r="E903" s="25" t="s">
        <v>167</v>
      </c>
      <c r="F903" s="41">
        <v>1.7278</v>
      </c>
      <c r="G903" s="74" t="s">
        <v>378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</v>
      </c>
      <c r="B904" s="75">
        <v>45663</v>
      </c>
      <c r="C904" s="73">
        <v>1</v>
      </c>
      <c r="D904" s="40" t="s">
        <v>204</v>
      </c>
      <c r="E904" s="25" t="s">
        <v>168</v>
      </c>
      <c r="F904" s="41">
        <v>0.151</v>
      </c>
      <c r="G904" s="74" t="s">
        <v>378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25">
      <c r="A905" s="73">
        <v>2</v>
      </c>
      <c r="B905" s="75">
        <v>45670</v>
      </c>
      <c r="C905" s="73">
        <v>1</v>
      </c>
      <c r="D905" s="40" t="s">
        <v>204</v>
      </c>
      <c r="E905" s="25" t="s">
        <v>168</v>
      </c>
      <c r="F905" s="41">
        <v>0.15770000000000001</v>
      </c>
      <c r="G905" s="74" t="s">
        <v>378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25">
      <c r="A906" s="73">
        <v>3</v>
      </c>
      <c r="B906" s="75">
        <v>45677</v>
      </c>
      <c r="C906" s="73">
        <v>1</v>
      </c>
      <c r="D906" s="40" t="s">
        <v>204</v>
      </c>
      <c r="E906" s="25" t="s">
        <v>168</v>
      </c>
      <c r="F906" s="41">
        <v>0.15609999999999999</v>
      </c>
      <c r="G906" s="74" t="s">
        <v>378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25">
      <c r="A907" s="73">
        <v>4</v>
      </c>
      <c r="B907" s="75">
        <v>45684</v>
      </c>
      <c r="C907" s="73">
        <v>1</v>
      </c>
      <c r="D907" s="40" t="s">
        <v>204</v>
      </c>
      <c r="E907" s="25" t="s">
        <v>168</v>
      </c>
      <c r="F907" s="41">
        <v>0.14319999999999999</v>
      </c>
      <c r="G907" s="74" t="s">
        <v>378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25">
      <c r="A908" s="73">
        <v>5</v>
      </c>
      <c r="B908" s="75">
        <v>45691</v>
      </c>
      <c r="C908" s="73">
        <v>1</v>
      </c>
      <c r="D908" s="40" t="s">
        <v>204</v>
      </c>
      <c r="E908" s="25" t="s">
        <v>168</v>
      </c>
      <c r="F908" s="41">
        <v>0.1487</v>
      </c>
      <c r="G908" s="74" t="s">
        <v>378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25">
      <c r="A909" s="73">
        <v>6</v>
      </c>
      <c r="B909" s="75">
        <v>45698</v>
      </c>
      <c r="C909" s="73">
        <v>1</v>
      </c>
      <c r="D909" s="40" t="s">
        <v>204</v>
      </c>
      <c r="E909" s="25" t="s">
        <v>168</v>
      </c>
      <c r="F909" s="41">
        <v>0.1452</v>
      </c>
      <c r="G909" s="74" t="s">
        <v>378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25">
      <c r="A910" s="73">
        <v>7</v>
      </c>
      <c r="B910" s="75">
        <v>45705</v>
      </c>
      <c r="C910" s="73">
        <v>1</v>
      </c>
      <c r="D910" s="40" t="s">
        <v>204</v>
      </c>
      <c r="E910" s="25" t="s">
        <v>168</v>
      </c>
      <c r="F910" s="41">
        <v>0.14510000000000001</v>
      </c>
      <c r="G910" s="74" t="s">
        <v>378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25">
      <c r="A911" s="73">
        <v>8</v>
      </c>
      <c r="B911" s="75">
        <v>45712</v>
      </c>
      <c r="C911" s="73">
        <v>1</v>
      </c>
      <c r="D911" s="40" t="s">
        <v>204</v>
      </c>
      <c r="E911" s="25" t="s">
        <v>168</v>
      </c>
      <c r="F911" s="41">
        <v>0.15329999999999999</v>
      </c>
      <c r="G911" s="74" t="s">
        <v>378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25">
      <c r="A912" s="73">
        <v>9</v>
      </c>
      <c r="B912" s="75">
        <v>45719</v>
      </c>
      <c r="C912" s="73">
        <v>1</v>
      </c>
      <c r="D912" s="40" t="s">
        <v>204</v>
      </c>
      <c r="E912" s="25" t="s">
        <v>168</v>
      </c>
      <c r="F912" s="41">
        <v>0.13689999999999999</v>
      </c>
      <c r="G912" s="74" t="s">
        <v>378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25">
      <c r="A913" s="73">
        <v>10</v>
      </c>
      <c r="B913" s="75">
        <v>45726</v>
      </c>
      <c r="C913" s="73">
        <v>1</v>
      </c>
      <c r="D913" s="40" t="s">
        <v>204</v>
      </c>
      <c r="E913" s="25" t="s">
        <v>168</v>
      </c>
      <c r="F913" s="41">
        <v>0.15049999999999999</v>
      </c>
      <c r="G913" s="74" t="s">
        <v>378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45733</v>
      </c>
      <c r="C914" s="73">
        <v>1</v>
      </c>
      <c r="D914" s="40" t="s">
        <v>204</v>
      </c>
      <c r="E914" s="25" t="s">
        <v>168</v>
      </c>
      <c r="F914" s="41">
        <v>0.14419999999999999</v>
      </c>
      <c r="G914" s="74" t="s">
        <v>378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25">
      <c r="A915" s="73">
        <v>12</v>
      </c>
      <c r="B915" s="75">
        <v>45740</v>
      </c>
      <c r="C915" s="73">
        <v>1</v>
      </c>
      <c r="D915" s="40" t="s">
        <v>204</v>
      </c>
      <c r="E915" s="25" t="s">
        <v>168</v>
      </c>
      <c r="F915" s="41">
        <v>0.1525</v>
      </c>
      <c r="G915" s="74" t="s">
        <v>378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25">
      <c r="A916" s="73">
        <v>13</v>
      </c>
      <c r="B916" s="75">
        <v>45747</v>
      </c>
      <c r="C916" s="73">
        <v>1</v>
      </c>
      <c r="D916" s="40" t="s">
        <v>204</v>
      </c>
      <c r="E916" s="25" t="s">
        <v>168</v>
      </c>
      <c r="F916" s="41">
        <v>0.14560000000000001</v>
      </c>
      <c r="G916" s="74" t="s">
        <v>378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25">
      <c r="A917" s="73">
        <v>14</v>
      </c>
      <c r="B917" s="75">
        <v>45754</v>
      </c>
      <c r="C917" s="73">
        <v>1</v>
      </c>
      <c r="D917" s="40" t="s">
        <v>204</v>
      </c>
      <c r="E917" s="25" t="s">
        <v>168</v>
      </c>
      <c r="F917" s="41">
        <v>0.1406</v>
      </c>
      <c r="G917" s="74" t="s">
        <v>378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75">
        <v>45761</v>
      </c>
      <c r="C918" s="73">
        <v>1</v>
      </c>
      <c r="D918" s="40" t="s">
        <v>204</v>
      </c>
      <c r="E918" s="25" t="s">
        <v>168</v>
      </c>
      <c r="F918" s="41">
        <v>0.14610000000000001</v>
      </c>
      <c r="G918" s="74" t="s">
        <v>378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25">
      <c r="A919" s="73">
        <v>16</v>
      </c>
      <c r="B919" s="75">
        <v>45768</v>
      </c>
      <c r="C919" s="73">
        <v>1</v>
      </c>
      <c r="D919" s="40" t="s">
        <v>204</v>
      </c>
      <c r="E919" s="25" t="s">
        <v>168</v>
      </c>
      <c r="F919" s="41">
        <v>0.1487</v>
      </c>
      <c r="G919" s="74" t="s">
        <v>378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25">
      <c r="A920" s="73">
        <v>17</v>
      </c>
      <c r="B920" s="75">
        <v>45775</v>
      </c>
      <c r="C920" s="73">
        <v>1</v>
      </c>
      <c r="D920" s="40" t="s">
        <v>204</v>
      </c>
      <c r="E920" s="25" t="s">
        <v>168</v>
      </c>
      <c r="F920" s="41">
        <v>0.1447</v>
      </c>
      <c r="G920" s="74" t="s">
        <v>378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25">
      <c r="A921" s="73">
        <v>18</v>
      </c>
      <c r="B921" s="75">
        <v>45782</v>
      </c>
      <c r="C921" s="73">
        <v>1</v>
      </c>
      <c r="D921" s="40" t="s">
        <v>204</v>
      </c>
      <c r="E921" s="25" t="s">
        <v>168</v>
      </c>
      <c r="F921" s="41">
        <v>0.14729999999999999</v>
      </c>
      <c r="G921" s="74" t="s">
        <v>378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25">
      <c r="A922" s="73">
        <v>19</v>
      </c>
      <c r="B922" s="75">
        <v>45789</v>
      </c>
      <c r="C922" s="73">
        <v>1</v>
      </c>
      <c r="D922" s="40" t="s">
        <v>204</v>
      </c>
      <c r="E922" s="25" t="s">
        <v>168</v>
      </c>
      <c r="F922" s="41">
        <v>0.14149999999999999</v>
      </c>
      <c r="G922" s="74" t="s">
        <v>378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25">
      <c r="A923" s="73">
        <v>20</v>
      </c>
      <c r="B923" s="75">
        <v>45796</v>
      </c>
      <c r="C923" s="73">
        <v>1</v>
      </c>
      <c r="D923" s="40" t="s">
        <v>204</v>
      </c>
      <c r="E923" s="25" t="s">
        <v>168</v>
      </c>
      <c r="F923" s="41">
        <v>0.1323</v>
      </c>
      <c r="G923" s="74" t="s">
        <v>378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25">
      <c r="A924" s="73">
        <v>21</v>
      </c>
      <c r="B924" s="75">
        <v>45803</v>
      </c>
      <c r="C924" s="73">
        <v>1</v>
      </c>
      <c r="D924" s="40" t="s">
        <v>204</v>
      </c>
      <c r="E924" s="25" t="s">
        <v>168</v>
      </c>
      <c r="F924" s="41">
        <v>0.14960000000000001</v>
      </c>
      <c r="G924" s="74" t="s">
        <v>378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25">
      <c r="A925" s="73">
        <v>22</v>
      </c>
      <c r="B925" s="75">
        <v>45810</v>
      </c>
      <c r="C925" s="73">
        <v>1</v>
      </c>
      <c r="D925" s="40" t="s">
        <v>204</v>
      </c>
      <c r="E925" s="25" t="s">
        <v>168</v>
      </c>
      <c r="F925" s="41">
        <v>0.14849999999999999</v>
      </c>
      <c r="G925" s="74" t="s">
        <v>378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25">
      <c r="A926" s="73">
        <v>23</v>
      </c>
      <c r="B926" s="75">
        <v>45817</v>
      </c>
      <c r="C926" s="73">
        <v>1</v>
      </c>
      <c r="D926" s="40" t="s">
        <v>204</v>
      </c>
      <c r="E926" s="25" t="s">
        <v>168</v>
      </c>
      <c r="F926" s="41">
        <v>0.14530000000000001</v>
      </c>
      <c r="G926" s="74" t="s">
        <v>378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25">
      <c r="A927" s="73">
        <v>24</v>
      </c>
      <c r="B927" s="75">
        <v>45824</v>
      </c>
      <c r="C927" s="73">
        <v>1</v>
      </c>
      <c r="D927" s="40" t="s">
        <v>204</v>
      </c>
      <c r="E927" s="25" t="s">
        <v>168</v>
      </c>
      <c r="F927" s="41">
        <v>0.1449</v>
      </c>
      <c r="G927" s="74" t="s">
        <v>378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25">
      <c r="A928" s="73">
        <v>25</v>
      </c>
      <c r="B928" s="75">
        <v>45831</v>
      </c>
      <c r="C928" s="73">
        <v>1</v>
      </c>
      <c r="D928" s="40" t="s">
        <v>204</v>
      </c>
      <c r="E928" s="25" t="s">
        <v>168</v>
      </c>
      <c r="F928" s="41">
        <v>0.15040000000000001</v>
      </c>
      <c r="G928" s="74" t="s">
        <v>378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25">
      <c r="A929" s="73">
        <v>1</v>
      </c>
      <c r="B929" s="75">
        <v>45663</v>
      </c>
      <c r="C929" s="73">
        <v>2</v>
      </c>
      <c r="D929" s="40" t="s">
        <v>205</v>
      </c>
      <c r="E929" s="25" t="s">
        <v>168</v>
      </c>
      <c r="F929" s="41">
        <v>0.32119999999999999</v>
      </c>
      <c r="G929" s="74" t="s">
        <v>378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2</v>
      </c>
      <c r="B930" s="75">
        <v>45670</v>
      </c>
      <c r="C930" s="73">
        <v>2</v>
      </c>
      <c r="D930" s="40" t="s">
        <v>205</v>
      </c>
      <c r="E930" s="25" t="s">
        <v>168</v>
      </c>
      <c r="F930" s="41">
        <v>0.31900000000000001</v>
      </c>
      <c r="G930" s="74" t="s">
        <v>378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3</v>
      </c>
      <c r="B931" s="75">
        <v>45677</v>
      </c>
      <c r="C931" s="73">
        <v>2</v>
      </c>
      <c r="D931" s="40" t="s">
        <v>205</v>
      </c>
      <c r="E931" s="25" t="s">
        <v>168</v>
      </c>
      <c r="F931" s="41">
        <v>0.32350000000000001</v>
      </c>
      <c r="G931" s="74" t="s">
        <v>378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4</v>
      </c>
      <c r="B932" s="75">
        <v>45684</v>
      </c>
      <c r="C932" s="73">
        <v>2</v>
      </c>
      <c r="D932" s="40" t="s">
        <v>205</v>
      </c>
      <c r="E932" s="25" t="s">
        <v>168</v>
      </c>
      <c r="F932" s="41">
        <v>0.33550000000000002</v>
      </c>
      <c r="G932" s="74" t="s">
        <v>378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5</v>
      </c>
      <c r="B933" s="75">
        <v>45691</v>
      </c>
      <c r="C933" s="73">
        <v>2</v>
      </c>
      <c r="D933" s="40" t="s">
        <v>205</v>
      </c>
      <c r="E933" s="25" t="s">
        <v>168</v>
      </c>
      <c r="F933" s="41">
        <v>0.31309999999999999</v>
      </c>
      <c r="G933" s="74" t="s">
        <v>378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6</v>
      </c>
      <c r="B934" s="75">
        <v>45698</v>
      </c>
      <c r="C934" s="73">
        <v>2</v>
      </c>
      <c r="D934" s="40" t="s">
        <v>205</v>
      </c>
      <c r="E934" s="25" t="s">
        <v>168</v>
      </c>
      <c r="F934" s="41">
        <v>0.33560000000000001</v>
      </c>
      <c r="G934" s="74" t="s">
        <v>378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3">
        <v>7</v>
      </c>
      <c r="B935" s="75">
        <v>45705</v>
      </c>
      <c r="C935" s="73">
        <v>2</v>
      </c>
      <c r="D935" s="40" t="s">
        <v>205</v>
      </c>
      <c r="E935" s="25" t="s">
        <v>168</v>
      </c>
      <c r="F935" s="41">
        <v>0.3196</v>
      </c>
      <c r="G935" s="74" t="s">
        <v>378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3">
        <v>8</v>
      </c>
      <c r="B936" s="75">
        <v>45712</v>
      </c>
      <c r="C936" s="73">
        <v>2</v>
      </c>
      <c r="D936" s="40" t="s">
        <v>205</v>
      </c>
      <c r="E936" s="25" t="s">
        <v>168</v>
      </c>
      <c r="F936" s="41">
        <v>0.31559999999999999</v>
      </c>
      <c r="G936" s="74" t="s">
        <v>378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3">
        <v>9</v>
      </c>
      <c r="B937" s="75">
        <v>45719</v>
      </c>
      <c r="C937" s="73">
        <v>2</v>
      </c>
      <c r="D937" s="40" t="s">
        <v>205</v>
      </c>
      <c r="E937" s="25" t="s">
        <v>168</v>
      </c>
      <c r="F937" s="41">
        <v>0.33610000000000001</v>
      </c>
      <c r="G937" s="74" t="s">
        <v>378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3">
        <v>10</v>
      </c>
      <c r="B938" s="75">
        <v>45726</v>
      </c>
      <c r="C938" s="73">
        <v>2</v>
      </c>
      <c r="D938" s="40" t="s">
        <v>205</v>
      </c>
      <c r="E938" s="25" t="s">
        <v>168</v>
      </c>
      <c r="F938" s="41">
        <v>0.32429999999999998</v>
      </c>
      <c r="G938" s="74" t="s">
        <v>378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3">
        <v>11</v>
      </c>
      <c r="B939" s="75">
        <v>45733</v>
      </c>
      <c r="C939" s="73">
        <v>2</v>
      </c>
      <c r="D939" s="40" t="s">
        <v>205</v>
      </c>
      <c r="E939" s="25" t="s">
        <v>168</v>
      </c>
      <c r="F939" s="41">
        <v>0.31380000000000002</v>
      </c>
      <c r="G939" s="74" t="s">
        <v>378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45740</v>
      </c>
      <c r="C940" s="73">
        <v>2</v>
      </c>
      <c r="D940" s="40" t="s">
        <v>205</v>
      </c>
      <c r="E940" s="25" t="s">
        <v>168</v>
      </c>
      <c r="F940" s="41">
        <v>0.32200000000000001</v>
      </c>
      <c r="G940" s="74" t="s">
        <v>378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3">
        <v>13</v>
      </c>
      <c r="B941" s="75">
        <v>45747</v>
      </c>
      <c r="C941" s="73">
        <v>2</v>
      </c>
      <c r="D941" s="40" t="s">
        <v>205</v>
      </c>
      <c r="E941" s="25" t="s">
        <v>168</v>
      </c>
      <c r="F941" s="41">
        <v>0.33329999999999999</v>
      </c>
      <c r="G941" s="74" t="s">
        <v>378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3">
        <v>14</v>
      </c>
      <c r="B942" s="75">
        <v>45754</v>
      </c>
      <c r="C942" s="73">
        <v>2</v>
      </c>
      <c r="D942" s="40" t="s">
        <v>205</v>
      </c>
      <c r="E942" s="25" t="s">
        <v>168</v>
      </c>
      <c r="F942" s="41">
        <v>0.33560000000000001</v>
      </c>
      <c r="G942" s="74" t="s">
        <v>378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3">
        <v>15</v>
      </c>
      <c r="B943" s="75">
        <v>45761</v>
      </c>
      <c r="C943" s="73">
        <v>2</v>
      </c>
      <c r="D943" s="40" t="s">
        <v>205</v>
      </c>
      <c r="E943" s="25" t="s">
        <v>168</v>
      </c>
      <c r="F943" s="41">
        <v>0.32150000000000001</v>
      </c>
      <c r="G943" s="74" t="s">
        <v>378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75">
        <v>45768</v>
      </c>
      <c r="C944" s="73">
        <v>2</v>
      </c>
      <c r="D944" s="40" t="s">
        <v>205</v>
      </c>
      <c r="E944" s="25" t="s">
        <v>168</v>
      </c>
      <c r="F944" s="41">
        <v>0.32869999999999999</v>
      </c>
      <c r="G944" s="74" t="s">
        <v>378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3">
        <v>17</v>
      </c>
      <c r="B945" s="75">
        <v>45775</v>
      </c>
      <c r="C945" s="73">
        <v>2</v>
      </c>
      <c r="D945" s="40" t="s">
        <v>205</v>
      </c>
      <c r="E945" s="25" t="s">
        <v>168</v>
      </c>
      <c r="F945" s="41">
        <v>0.33139999999999997</v>
      </c>
      <c r="G945" s="74" t="s">
        <v>378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3">
        <v>18</v>
      </c>
      <c r="B946" s="75">
        <v>45782</v>
      </c>
      <c r="C946" s="73">
        <v>2</v>
      </c>
      <c r="D946" s="40" t="s">
        <v>205</v>
      </c>
      <c r="E946" s="25" t="s">
        <v>168</v>
      </c>
      <c r="F946" s="41">
        <v>0.3196</v>
      </c>
      <c r="G946" s="74" t="s">
        <v>378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3">
        <v>19</v>
      </c>
      <c r="B947" s="75">
        <v>45789</v>
      </c>
      <c r="C947" s="73">
        <v>2</v>
      </c>
      <c r="D947" s="40" t="s">
        <v>205</v>
      </c>
      <c r="E947" s="25" t="s">
        <v>168</v>
      </c>
      <c r="F947" s="41">
        <v>0.32829999999999998</v>
      </c>
      <c r="G947" s="74" t="s">
        <v>378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3">
        <v>20</v>
      </c>
      <c r="B948" s="75">
        <v>45796</v>
      </c>
      <c r="C948" s="73">
        <v>2</v>
      </c>
      <c r="D948" s="40" t="s">
        <v>205</v>
      </c>
      <c r="E948" s="25" t="s">
        <v>168</v>
      </c>
      <c r="F948" s="41">
        <v>0.32490000000000002</v>
      </c>
      <c r="G948" s="74" t="s">
        <v>378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3">
        <v>21</v>
      </c>
      <c r="B949" s="75">
        <v>45803</v>
      </c>
      <c r="C949" s="73">
        <v>2</v>
      </c>
      <c r="D949" s="40" t="s">
        <v>205</v>
      </c>
      <c r="E949" s="25" t="s">
        <v>168</v>
      </c>
      <c r="F949" s="41">
        <v>0.32050000000000001</v>
      </c>
      <c r="G949" s="74" t="s">
        <v>378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3">
        <v>22</v>
      </c>
      <c r="B950" s="75">
        <v>45810</v>
      </c>
      <c r="C950" s="73">
        <v>2</v>
      </c>
      <c r="D950" s="40" t="s">
        <v>205</v>
      </c>
      <c r="E950" s="25" t="s">
        <v>168</v>
      </c>
      <c r="F950" s="41">
        <v>0.32090000000000002</v>
      </c>
      <c r="G950" s="74" t="s">
        <v>378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3">
        <v>23</v>
      </c>
      <c r="B951" s="75">
        <v>45817</v>
      </c>
      <c r="C951" s="73">
        <v>2</v>
      </c>
      <c r="D951" s="40" t="s">
        <v>205</v>
      </c>
      <c r="E951" s="25" t="s">
        <v>168</v>
      </c>
      <c r="F951" s="41">
        <v>0.32579999999999998</v>
      </c>
      <c r="G951" s="74" t="s">
        <v>378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3">
        <v>24</v>
      </c>
      <c r="B952" s="75">
        <v>45824</v>
      </c>
      <c r="C952" s="73">
        <v>2</v>
      </c>
      <c r="D952" s="40" t="s">
        <v>205</v>
      </c>
      <c r="E952" s="25" t="s">
        <v>168</v>
      </c>
      <c r="F952" s="41">
        <v>0.32540000000000002</v>
      </c>
      <c r="G952" s="74" t="s">
        <v>378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3">
        <v>25</v>
      </c>
      <c r="B953" s="75">
        <v>45831</v>
      </c>
      <c r="C953" s="73">
        <v>2</v>
      </c>
      <c r="D953" s="40" t="s">
        <v>205</v>
      </c>
      <c r="E953" s="25" t="s">
        <v>168</v>
      </c>
      <c r="F953" s="41">
        <v>0.32019999999999998</v>
      </c>
      <c r="G953" s="74" t="s">
        <v>378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3">
        <v>1</v>
      </c>
      <c r="B954" s="75">
        <v>45663</v>
      </c>
      <c r="C954" s="73">
        <v>3</v>
      </c>
      <c r="D954" s="40" t="s">
        <v>206</v>
      </c>
      <c r="E954" s="25" t="s">
        <v>168</v>
      </c>
      <c r="F954" s="41">
        <v>0.78249999999999997</v>
      </c>
      <c r="G954" s="74" t="s">
        <v>378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3">
        <v>2</v>
      </c>
      <c r="B955" s="75">
        <v>45670</v>
      </c>
      <c r="C955" s="73">
        <v>3</v>
      </c>
      <c r="D955" s="40" t="s">
        <v>206</v>
      </c>
      <c r="E955" s="25" t="s">
        <v>168</v>
      </c>
      <c r="F955" s="41">
        <v>0.81589999999999996</v>
      </c>
      <c r="G955" s="74" t="s">
        <v>378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3">
        <v>3</v>
      </c>
      <c r="B956" s="75">
        <v>45677</v>
      </c>
      <c r="C956" s="73">
        <v>3</v>
      </c>
      <c r="D956" s="40" t="s">
        <v>206</v>
      </c>
      <c r="E956" s="25" t="s">
        <v>168</v>
      </c>
      <c r="F956" s="41">
        <v>0.7964</v>
      </c>
      <c r="G956" s="74" t="s">
        <v>378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4</v>
      </c>
      <c r="B957" s="75">
        <v>45684</v>
      </c>
      <c r="C957" s="73">
        <v>3</v>
      </c>
      <c r="D957" s="40" t="s">
        <v>206</v>
      </c>
      <c r="E957" s="25" t="s">
        <v>168</v>
      </c>
      <c r="F957" s="41">
        <v>0.81100000000000005</v>
      </c>
      <c r="G957" s="74" t="s">
        <v>378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5</v>
      </c>
      <c r="B958" s="75">
        <v>45691</v>
      </c>
      <c r="C958" s="73">
        <v>3</v>
      </c>
      <c r="D958" s="40" t="s">
        <v>206</v>
      </c>
      <c r="E958" s="25" t="s">
        <v>168</v>
      </c>
      <c r="F958" s="41">
        <v>0.81779999999999997</v>
      </c>
      <c r="G958" s="74" t="s">
        <v>378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6</v>
      </c>
      <c r="B959" s="75">
        <v>45698</v>
      </c>
      <c r="C959" s="73">
        <v>3</v>
      </c>
      <c r="D959" s="40" t="s">
        <v>206</v>
      </c>
      <c r="E959" s="25" t="s">
        <v>168</v>
      </c>
      <c r="F959" s="41">
        <v>0.80449999999999999</v>
      </c>
      <c r="G959" s="74" t="s">
        <v>378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7</v>
      </c>
      <c r="B960" s="75">
        <v>45705</v>
      </c>
      <c r="C960" s="73">
        <v>3</v>
      </c>
      <c r="D960" s="40" t="s">
        <v>206</v>
      </c>
      <c r="E960" s="25" t="s">
        <v>168</v>
      </c>
      <c r="F960" s="41">
        <v>0.84109999999999996</v>
      </c>
      <c r="G960" s="74" t="s">
        <v>378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8</v>
      </c>
      <c r="B961" s="75">
        <v>45712</v>
      </c>
      <c r="C961" s="73">
        <v>3</v>
      </c>
      <c r="D961" s="40" t="s">
        <v>206</v>
      </c>
      <c r="E961" s="25" t="s">
        <v>168</v>
      </c>
      <c r="F961" s="41">
        <v>0.77380000000000004</v>
      </c>
      <c r="G961" s="74" t="s">
        <v>378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9</v>
      </c>
      <c r="B962" s="75">
        <v>45719</v>
      </c>
      <c r="C962" s="73">
        <v>3</v>
      </c>
      <c r="D962" s="40" t="s">
        <v>206</v>
      </c>
      <c r="E962" s="25" t="s">
        <v>168</v>
      </c>
      <c r="F962" s="41">
        <v>0.80930000000000002</v>
      </c>
      <c r="G962" s="74" t="s">
        <v>378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10</v>
      </c>
      <c r="B963" s="75">
        <v>45726</v>
      </c>
      <c r="C963" s="73">
        <v>3</v>
      </c>
      <c r="D963" s="40" t="s">
        <v>206</v>
      </c>
      <c r="E963" s="25" t="s">
        <v>168</v>
      </c>
      <c r="F963" s="41">
        <v>0.78480000000000005</v>
      </c>
      <c r="G963" s="74" t="s">
        <v>378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11</v>
      </c>
      <c r="B964" s="75">
        <v>45733</v>
      </c>
      <c r="C964" s="73">
        <v>3</v>
      </c>
      <c r="D964" s="40" t="s">
        <v>206</v>
      </c>
      <c r="E964" s="25" t="s">
        <v>168</v>
      </c>
      <c r="F964" s="41">
        <v>0.83199999999999996</v>
      </c>
      <c r="G964" s="74" t="s">
        <v>378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45740</v>
      </c>
      <c r="C965" s="73">
        <v>3</v>
      </c>
      <c r="D965" s="40" t="s">
        <v>206</v>
      </c>
      <c r="E965" s="25" t="s">
        <v>168</v>
      </c>
      <c r="F965" s="41">
        <v>0.82869999999999999</v>
      </c>
      <c r="G965" s="74" t="s">
        <v>378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13</v>
      </c>
      <c r="B966" s="75">
        <v>45747</v>
      </c>
      <c r="C966" s="73">
        <v>3</v>
      </c>
      <c r="D966" s="40" t="s">
        <v>206</v>
      </c>
      <c r="E966" s="25" t="s">
        <v>168</v>
      </c>
      <c r="F966" s="41">
        <v>0.74929999999999997</v>
      </c>
      <c r="G966" s="74" t="s">
        <v>378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14</v>
      </c>
      <c r="B967" s="75">
        <v>45754</v>
      </c>
      <c r="C967" s="73">
        <v>3</v>
      </c>
      <c r="D967" s="40" t="s">
        <v>206</v>
      </c>
      <c r="E967" s="25" t="s">
        <v>168</v>
      </c>
      <c r="F967" s="41">
        <v>0.77070000000000005</v>
      </c>
      <c r="G967" s="74" t="s">
        <v>378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15</v>
      </c>
      <c r="B968" s="75">
        <v>45761</v>
      </c>
      <c r="C968" s="73">
        <v>3</v>
      </c>
      <c r="D968" s="40" t="s">
        <v>206</v>
      </c>
      <c r="E968" s="25" t="s">
        <v>168</v>
      </c>
      <c r="F968" s="41">
        <v>0.80620000000000003</v>
      </c>
      <c r="G968" s="74" t="s">
        <v>378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75">
        <v>45768</v>
      </c>
      <c r="C969" s="73">
        <v>3</v>
      </c>
      <c r="D969" s="40" t="s">
        <v>206</v>
      </c>
      <c r="E969" s="25" t="s">
        <v>168</v>
      </c>
      <c r="F969" s="41">
        <v>0.80889999999999995</v>
      </c>
      <c r="G969" s="74" t="s">
        <v>378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17</v>
      </c>
      <c r="B970" s="75">
        <v>45775</v>
      </c>
      <c r="C970" s="73">
        <v>3</v>
      </c>
      <c r="D970" s="40" t="s">
        <v>206</v>
      </c>
      <c r="E970" s="25" t="s">
        <v>168</v>
      </c>
      <c r="F970" s="41">
        <v>0.80769999999999997</v>
      </c>
      <c r="G970" s="74" t="s">
        <v>378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18</v>
      </c>
      <c r="B971" s="75">
        <v>45782</v>
      </c>
      <c r="C971" s="73">
        <v>3</v>
      </c>
      <c r="D971" s="40" t="s">
        <v>206</v>
      </c>
      <c r="E971" s="25" t="s">
        <v>168</v>
      </c>
      <c r="F971" s="41">
        <v>0.79020000000000001</v>
      </c>
      <c r="G971" s="74" t="s">
        <v>378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19</v>
      </c>
      <c r="B972" s="75">
        <v>45789</v>
      </c>
      <c r="C972" s="73">
        <v>3</v>
      </c>
      <c r="D972" s="40" t="s">
        <v>206</v>
      </c>
      <c r="E972" s="25" t="s">
        <v>168</v>
      </c>
      <c r="F972" s="41">
        <v>0.80159999999999998</v>
      </c>
      <c r="G972" s="74" t="s">
        <v>378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20</v>
      </c>
      <c r="B973" s="75">
        <v>45796</v>
      </c>
      <c r="C973" s="73">
        <v>3</v>
      </c>
      <c r="D973" s="40" t="s">
        <v>206</v>
      </c>
      <c r="E973" s="25" t="s">
        <v>168</v>
      </c>
      <c r="F973" s="41">
        <v>0.80589999999999995</v>
      </c>
      <c r="G973" s="74" t="s">
        <v>378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21</v>
      </c>
      <c r="B974" s="75">
        <v>45803</v>
      </c>
      <c r="C974" s="73">
        <v>3</v>
      </c>
      <c r="D974" s="40" t="s">
        <v>206</v>
      </c>
      <c r="E974" s="25" t="s">
        <v>168</v>
      </c>
      <c r="F974" s="41">
        <v>0.79</v>
      </c>
      <c r="G974" s="74" t="s">
        <v>378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22</v>
      </c>
      <c r="B975" s="75">
        <v>45810</v>
      </c>
      <c r="C975" s="73">
        <v>3</v>
      </c>
      <c r="D975" s="40" t="s">
        <v>206</v>
      </c>
      <c r="E975" s="25" t="s">
        <v>168</v>
      </c>
      <c r="F975" s="41">
        <v>0.81399999999999995</v>
      </c>
      <c r="G975" s="74" t="s">
        <v>378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23</v>
      </c>
      <c r="B976" s="75">
        <v>45817</v>
      </c>
      <c r="C976" s="73">
        <v>3</v>
      </c>
      <c r="D976" s="40" t="s">
        <v>206</v>
      </c>
      <c r="E976" s="25" t="s">
        <v>168</v>
      </c>
      <c r="F976" s="41">
        <v>0.74260000000000004</v>
      </c>
      <c r="G976" s="74" t="s">
        <v>378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24</v>
      </c>
      <c r="B977" s="75">
        <v>45824</v>
      </c>
      <c r="C977" s="73">
        <v>3</v>
      </c>
      <c r="D977" s="40" t="s">
        <v>206</v>
      </c>
      <c r="E977" s="25" t="s">
        <v>168</v>
      </c>
      <c r="F977" s="41">
        <v>0.80549999999999999</v>
      </c>
      <c r="G977" s="74" t="s">
        <v>378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25</v>
      </c>
      <c r="B978" s="75">
        <v>45831</v>
      </c>
      <c r="C978" s="73">
        <v>3</v>
      </c>
      <c r="D978" s="40" t="s">
        <v>206</v>
      </c>
      <c r="E978" s="25" t="s">
        <v>168</v>
      </c>
      <c r="F978" s="41">
        <v>0.76929999999999998</v>
      </c>
      <c r="G978" s="74" t="s">
        <v>378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</v>
      </c>
      <c r="B979" s="75">
        <v>45663</v>
      </c>
      <c r="C979" s="73">
        <v>1</v>
      </c>
      <c r="D979" s="40" t="s">
        <v>204</v>
      </c>
      <c r="E979" s="25" t="s">
        <v>170</v>
      </c>
      <c r="F979" s="41">
        <v>10.6241</v>
      </c>
      <c r="G979" s="74" t="s">
        <v>378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1</v>
      </c>
      <c r="BC979">
        <f>IF(OR($A979="",$G979&lt;&gt;"Ativo"),"",IF(COUNTIFS($A$4:$A979,$A979,$G$4:$G979,"Ativo")=1,1,0))</f>
        <v>0</v>
      </c>
    </row>
    <row r="980" spans="1:55" x14ac:dyDescent="0.25">
      <c r="A980" s="73">
        <v>2</v>
      </c>
      <c r="B980" s="75">
        <v>45670</v>
      </c>
      <c r="C980" s="73">
        <v>1</v>
      </c>
      <c r="D980" s="40" t="s">
        <v>204</v>
      </c>
      <c r="E980" s="25" t="s">
        <v>170</v>
      </c>
      <c r="F980" s="41">
        <v>10.209899999999999</v>
      </c>
      <c r="G980" s="74" t="s">
        <v>378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1</v>
      </c>
      <c r="BC980">
        <f>IF(OR($A980="",$G980&lt;&gt;"Ativo"),"",IF(COUNTIFS($A$4:$A980,$A980,$G$4:$G980,"Ativo")=1,1,0))</f>
        <v>0</v>
      </c>
    </row>
    <row r="981" spans="1:55" x14ac:dyDescent="0.25">
      <c r="A981" s="73">
        <v>3</v>
      </c>
      <c r="B981" s="75">
        <v>45677</v>
      </c>
      <c r="C981" s="73">
        <v>1</v>
      </c>
      <c r="D981" s="40" t="s">
        <v>204</v>
      </c>
      <c r="E981" s="25" t="s">
        <v>170</v>
      </c>
      <c r="F981" s="41">
        <v>9.9795999999999996</v>
      </c>
      <c r="G981" s="74" t="s">
        <v>378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1</v>
      </c>
      <c r="BC981">
        <f>IF(OR($A981="",$G981&lt;&gt;"Ativo"),"",IF(COUNTIFS($A$4:$A981,$A981,$G$4:$G981,"Ativo")=1,1,0))</f>
        <v>0</v>
      </c>
    </row>
    <row r="982" spans="1:55" x14ac:dyDescent="0.25">
      <c r="A982" s="73">
        <v>4</v>
      </c>
      <c r="B982" s="75">
        <v>45684</v>
      </c>
      <c r="C982" s="73">
        <v>1</v>
      </c>
      <c r="D982" s="40" t="s">
        <v>204</v>
      </c>
      <c r="E982" s="25" t="s">
        <v>170</v>
      </c>
      <c r="F982" s="41">
        <v>10.4201</v>
      </c>
      <c r="G982" s="74" t="s">
        <v>378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1</v>
      </c>
      <c r="BC982">
        <f>IF(OR($A982="",$G982&lt;&gt;"Ativo"),"",IF(COUNTIFS($A$4:$A982,$A982,$G$4:$G982,"Ativo")=1,1,0))</f>
        <v>0</v>
      </c>
    </row>
    <row r="983" spans="1:55" x14ac:dyDescent="0.25">
      <c r="A983" s="73">
        <v>5</v>
      </c>
      <c r="B983" s="75">
        <v>45691</v>
      </c>
      <c r="C983" s="73">
        <v>1</v>
      </c>
      <c r="D983" s="40" t="s">
        <v>204</v>
      </c>
      <c r="E983" s="25" t="s">
        <v>170</v>
      </c>
      <c r="F983" s="41">
        <v>9.9718</v>
      </c>
      <c r="G983" s="74" t="s">
        <v>378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1</v>
      </c>
      <c r="BC983">
        <f>IF(OR($A983="",$G983&lt;&gt;"Ativo"),"",IF(COUNTIFS($A$4:$A983,$A983,$G$4:$G983,"Ativo")=1,1,0))</f>
        <v>0</v>
      </c>
    </row>
    <row r="984" spans="1:55" x14ac:dyDescent="0.25">
      <c r="A984" s="73">
        <v>6</v>
      </c>
      <c r="B984" s="75">
        <v>45698</v>
      </c>
      <c r="C984" s="73">
        <v>1</v>
      </c>
      <c r="D984" s="40" t="s">
        <v>204</v>
      </c>
      <c r="E984" s="25" t="s">
        <v>170</v>
      </c>
      <c r="F984" s="41">
        <v>9.9712999999999994</v>
      </c>
      <c r="G984" s="74" t="s">
        <v>378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1</v>
      </c>
      <c r="BC984">
        <f>IF(OR($A984="",$G984&lt;&gt;"Ativo"),"",IF(COUNTIFS($A$4:$A984,$A984,$G$4:$G984,"Ativo")=1,1,0))</f>
        <v>0</v>
      </c>
    </row>
    <row r="985" spans="1:55" x14ac:dyDescent="0.25">
      <c r="A985" s="73">
        <v>7</v>
      </c>
      <c r="B985" s="75">
        <v>45705</v>
      </c>
      <c r="C985" s="73">
        <v>1</v>
      </c>
      <c r="D985" s="40" t="s">
        <v>204</v>
      </c>
      <c r="E985" s="25" t="s">
        <v>170</v>
      </c>
      <c r="F985" s="41">
        <v>9.7430000000000003</v>
      </c>
      <c r="G985" s="74" t="s">
        <v>378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1</v>
      </c>
      <c r="BC985">
        <f>IF(OR($A985="",$G985&lt;&gt;"Ativo"),"",IF(COUNTIFS($A$4:$A985,$A985,$G$4:$G985,"Ativo")=1,1,0))</f>
        <v>0</v>
      </c>
    </row>
    <row r="986" spans="1:55" x14ac:dyDescent="0.25">
      <c r="A986" s="73">
        <v>8</v>
      </c>
      <c r="B986" s="75">
        <v>45712</v>
      </c>
      <c r="C986" s="73">
        <v>1</v>
      </c>
      <c r="D986" s="40" t="s">
        <v>204</v>
      </c>
      <c r="E986" s="25" t="s">
        <v>170</v>
      </c>
      <c r="F986" s="41">
        <v>10.2803</v>
      </c>
      <c r="G986" s="74" t="s">
        <v>378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1</v>
      </c>
      <c r="BC986">
        <f>IF(OR($A986="",$G986&lt;&gt;"Ativo"),"",IF(COUNTIFS($A$4:$A986,$A986,$G$4:$G986,"Ativo")=1,1,0))</f>
        <v>0</v>
      </c>
    </row>
    <row r="987" spans="1:55" x14ac:dyDescent="0.25">
      <c r="A987" s="73">
        <v>9</v>
      </c>
      <c r="B987" s="75">
        <v>45719</v>
      </c>
      <c r="C987" s="73">
        <v>1</v>
      </c>
      <c r="D987" s="40" t="s">
        <v>204</v>
      </c>
      <c r="E987" s="25" t="s">
        <v>170</v>
      </c>
      <c r="F987" s="41">
        <v>10.462999999999999</v>
      </c>
      <c r="G987" s="74" t="s">
        <v>378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1</v>
      </c>
      <c r="BC987">
        <f>IF(OR($A987="",$G987&lt;&gt;"Ativo"),"",IF(COUNTIFS($A$4:$A987,$A987,$G$4:$G987,"Ativo")=1,1,0))</f>
        <v>0</v>
      </c>
    </row>
    <row r="988" spans="1:55" x14ac:dyDescent="0.25">
      <c r="A988" s="73">
        <v>10</v>
      </c>
      <c r="B988" s="75">
        <v>45726</v>
      </c>
      <c r="C988" s="73">
        <v>1</v>
      </c>
      <c r="D988" s="40" t="s">
        <v>204</v>
      </c>
      <c r="E988" s="25" t="s">
        <v>170</v>
      </c>
      <c r="F988" s="41">
        <v>10.6465</v>
      </c>
      <c r="G988" s="74" t="s">
        <v>378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1</v>
      </c>
      <c r="BC988">
        <f>IF(OR($A988="",$G988&lt;&gt;"Ativo"),"",IF(COUNTIFS($A$4:$A988,$A988,$G$4:$G988,"Ativo")=1,1,0))</f>
        <v>0</v>
      </c>
    </row>
    <row r="989" spans="1:55" x14ac:dyDescent="0.25">
      <c r="A989" s="73">
        <v>11</v>
      </c>
      <c r="B989" s="75">
        <v>45733</v>
      </c>
      <c r="C989" s="73">
        <v>1</v>
      </c>
      <c r="D989" s="40" t="s">
        <v>204</v>
      </c>
      <c r="E989" s="25" t="s">
        <v>170</v>
      </c>
      <c r="F989" s="41">
        <v>10.2402</v>
      </c>
      <c r="G989" s="74" t="s">
        <v>378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1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45740</v>
      </c>
      <c r="C990" s="73">
        <v>1</v>
      </c>
      <c r="D990" s="40" t="s">
        <v>204</v>
      </c>
      <c r="E990" s="25" t="s">
        <v>170</v>
      </c>
      <c r="F990" s="41">
        <v>10.655200000000001</v>
      </c>
      <c r="G990" s="74" t="s">
        <v>378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1</v>
      </c>
      <c r="BC990">
        <f>IF(OR($A990="",$G990&lt;&gt;"Ativo"),"",IF(COUNTIFS($A$4:$A990,$A990,$G$4:$G990,"Ativo")=1,1,0))</f>
        <v>0</v>
      </c>
    </row>
    <row r="991" spans="1:55" x14ac:dyDescent="0.25">
      <c r="A991" s="73">
        <v>13</v>
      </c>
      <c r="B991" s="75">
        <v>45747</v>
      </c>
      <c r="C991" s="73">
        <v>1</v>
      </c>
      <c r="D991" s="40" t="s">
        <v>204</v>
      </c>
      <c r="E991" s="25" t="s">
        <v>170</v>
      </c>
      <c r="F991" s="41">
        <v>10.2959</v>
      </c>
      <c r="G991" s="74" t="s">
        <v>378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1</v>
      </c>
      <c r="BC991">
        <f>IF(OR($A991="",$G991&lt;&gt;"Ativo"),"",IF(COUNTIFS($A$4:$A991,$A991,$G$4:$G991,"Ativo")=1,1,0))</f>
        <v>0</v>
      </c>
    </row>
    <row r="992" spans="1:55" x14ac:dyDescent="0.25">
      <c r="A992" s="73">
        <v>14</v>
      </c>
      <c r="B992" s="75">
        <v>45754</v>
      </c>
      <c r="C992" s="73">
        <v>1</v>
      </c>
      <c r="D992" s="40" t="s">
        <v>204</v>
      </c>
      <c r="E992" s="25" t="s">
        <v>170</v>
      </c>
      <c r="F992" s="41">
        <v>10.257099999999999</v>
      </c>
      <c r="G992" s="74" t="s">
        <v>378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1</v>
      </c>
      <c r="BC992">
        <f>IF(OR($A992="",$G992&lt;&gt;"Ativo"),"",IF(COUNTIFS($A$4:$A992,$A992,$G$4:$G992,"Ativo")=1,1,0))</f>
        <v>0</v>
      </c>
    </row>
    <row r="993" spans="1:55" x14ac:dyDescent="0.25">
      <c r="A993" s="73">
        <v>15</v>
      </c>
      <c r="B993" s="75">
        <v>45761</v>
      </c>
      <c r="C993" s="73">
        <v>1</v>
      </c>
      <c r="D993" s="40" t="s">
        <v>204</v>
      </c>
      <c r="E993" s="25" t="s">
        <v>170</v>
      </c>
      <c r="F993" s="41">
        <v>10.489699999999999</v>
      </c>
      <c r="G993" s="74" t="s">
        <v>378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1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75">
        <v>45768</v>
      </c>
      <c r="C994" s="73">
        <v>1</v>
      </c>
      <c r="D994" s="40" t="s">
        <v>204</v>
      </c>
      <c r="E994" s="25" t="s">
        <v>170</v>
      </c>
      <c r="F994" s="41">
        <v>10.658799999999999</v>
      </c>
      <c r="G994" s="74" t="s">
        <v>378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1</v>
      </c>
      <c r="BC994">
        <f>IF(OR($A994="",$G994&lt;&gt;"Ativo"),"",IF(COUNTIFS($A$4:$A994,$A994,$G$4:$G994,"Ativo")=1,1,0))</f>
        <v>0</v>
      </c>
    </row>
    <row r="995" spans="1:55" x14ac:dyDescent="0.25">
      <c r="A995" s="73">
        <v>17</v>
      </c>
      <c r="B995" s="75">
        <v>45775</v>
      </c>
      <c r="C995" s="73">
        <v>1</v>
      </c>
      <c r="D995" s="40" t="s">
        <v>204</v>
      </c>
      <c r="E995" s="25" t="s">
        <v>170</v>
      </c>
      <c r="F995" s="41">
        <v>10.1706</v>
      </c>
      <c r="G995" s="74" t="s">
        <v>378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1</v>
      </c>
      <c r="BC995">
        <f>IF(OR($A995="",$G995&lt;&gt;"Ativo"),"",IF(COUNTIFS($A$4:$A995,$A995,$G$4:$G995,"Ativo")=1,1,0))</f>
        <v>0</v>
      </c>
    </row>
    <row r="996" spans="1:55" x14ac:dyDescent="0.25">
      <c r="A996" s="73">
        <v>18</v>
      </c>
      <c r="B996" s="75">
        <v>45782</v>
      </c>
      <c r="C996" s="73">
        <v>1</v>
      </c>
      <c r="D996" s="40" t="s">
        <v>204</v>
      </c>
      <c r="E996" s="25" t="s">
        <v>170</v>
      </c>
      <c r="F996" s="41">
        <v>10.204599999999999</v>
      </c>
      <c r="G996" s="74" t="s">
        <v>378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0</v>
      </c>
    </row>
    <row r="997" spans="1:55" x14ac:dyDescent="0.25">
      <c r="A997" s="73">
        <v>19</v>
      </c>
      <c r="B997" s="75">
        <v>45789</v>
      </c>
      <c r="C997" s="73">
        <v>1</v>
      </c>
      <c r="D997" s="40" t="s">
        <v>204</v>
      </c>
      <c r="E997" s="25" t="s">
        <v>170</v>
      </c>
      <c r="F997" s="41">
        <v>10.233599999999999</v>
      </c>
      <c r="G997" s="74" t="s">
        <v>378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20</v>
      </c>
      <c r="B998" s="75">
        <v>45796</v>
      </c>
      <c r="C998" s="73">
        <v>1</v>
      </c>
      <c r="D998" s="40" t="s">
        <v>204</v>
      </c>
      <c r="E998" s="25" t="s">
        <v>170</v>
      </c>
      <c r="F998" s="41">
        <v>10.3185</v>
      </c>
      <c r="G998" s="74" t="s">
        <v>378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21</v>
      </c>
      <c r="B999" s="75">
        <v>45803</v>
      </c>
      <c r="C999" s="73">
        <v>1</v>
      </c>
      <c r="D999" s="40" t="s">
        <v>204</v>
      </c>
      <c r="E999" s="25" t="s">
        <v>170</v>
      </c>
      <c r="F999" s="41">
        <v>9.9756</v>
      </c>
      <c r="G999" s="74" t="s">
        <v>378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22</v>
      </c>
      <c r="B1000" s="75">
        <v>45810</v>
      </c>
      <c r="C1000" s="73">
        <v>1</v>
      </c>
      <c r="D1000" s="40" t="s">
        <v>204</v>
      </c>
      <c r="E1000" s="25" t="s">
        <v>170</v>
      </c>
      <c r="F1000" s="41">
        <v>10.648199999999999</v>
      </c>
      <c r="G1000" s="74" t="s">
        <v>378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23</v>
      </c>
      <c r="B1001" s="75">
        <v>45817</v>
      </c>
      <c r="C1001" s="73">
        <v>1</v>
      </c>
      <c r="D1001" s="40" t="s">
        <v>204</v>
      </c>
      <c r="E1001" s="25" t="s">
        <v>170</v>
      </c>
      <c r="F1001" s="41">
        <v>10.15</v>
      </c>
      <c r="G1001" s="74" t="s">
        <v>378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24</v>
      </c>
      <c r="B1002" s="75">
        <v>45824</v>
      </c>
      <c r="C1002" s="73">
        <v>1</v>
      </c>
      <c r="D1002" s="40" t="s">
        <v>204</v>
      </c>
      <c r="E1002" s="25" t="s">
        <v>170</v>
      </c>
      <c r="F1002" s="41">
        <v>10.451000000000001</v>
      </c>
      <c r="G1002" s="74" t="s">
        <v>378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25</v>
      </c>
      <c r="B1003" s="75">
        <v>45831</v>
      </c>
      <c r="C1003" s="73">
        <v>1</v>
      </c>
      <c r="D1003" s="40" t="s">
        <v>204</v>
      </c>
      <c r="E1003" s="25" t="s">
        <v>170</v>
      </c>
      <c r="F1003" s="41">
        <v>10.0017</v>
      </c>
      <c r="G1003" s="74" t="s">
        <v>378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</v>
      </c>
      <c r="B1004" s="75">
        <v>45663</v>
      </c>
      <c r="C1004" s="73">
        <v>2</v>
      </c>
      <c r="D1004" s="40" t="s">
        <v>205</v>
      </c>
      <c r="E1004" s="25" t="s">
        <v>170</v>
      </c>
      <c r="F1004" s="41">
        <v>11.168200000000001</v>
      </c>
      <c r="G1004" s="74" t="s">
        <v>378</v>
      </c>
      <c r="H1004" s="80"/>
      <c r="BA1004" s="5" t="str">
        <f t="shared" si="15"/>
        <v>522611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2</v>
      </c>
      <c r="B1005" s="75">
        <v>45670</v>
      </c>
      <c r="C1005" s="73">
        <v>2</v>
      </c>
      <c r="D1005" s="40" t="s">
        <v>205</v>
      </c>
      <c r="E1005" s="25" t="s">
        <v>170</v>
      </c>
      <c r="F1005" s="41">
        <v>11.178900000000001</v>
      </c>
      <c r="G1005" s="74" t="s">
        <v>378</v>
      </c>
      <c r="H1005" s="80"/>
      <c r="BA1005" s="5" t="str">
        <f t="shared" si="15"/>
        <v>522611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3</v>
      </c>
      <c r="B1006" s="75">
        <v>45677</v>
      </c>
      <c r="C1006" s="73">
        <v>2</v>
      </c>
      <c r="D1006" s="40" t="s">
        <v>205</v>
      </c>
      <c r="E1006" s="25" t="s">
        <v>170</v>
      </c>
      <c r="F1006" s="41">
        <v>10.915100000000001</v>
      </c>
      <c r="G1006" s="74" t="s">
        <v>378</v>
      </c>
      <c r="H1006" s="80"/>
      <c r="BA1006" s="5" t="str">
        <f t="shared" si="15"/>
        <v>522611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4</v>
      </c>
      <c r="B1007" s="75">
        <v>45684</v>
      </c>
      <c r="C1007" s="73">
        <v>2</v>
      </c>
      <c r="D1007" s="40" t="s">
        <v>205</v>
      </c>
      <c r="E1007" s="25" t="s">
        <v>170</v>
      </c>
      <c r="F1007" s="41">
        <v>11.7079</v>
      </c>
      <c r="G1007" s="74" t="s">
        <v>378</v>
      </c>
      <c r="H1007" s="80"/>
      <c r="BA1007" s="5" t="str">
        <f t="shared" si="15"/>
        <v>522611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5</v>
      </c>
      <c r="B1008" s="75">
        <v>45691</v>
      </c>
      <c r="C1008" s="73">
        <v>2</v>
      </c>
      <c r="D1008" s="40" t="s">
        <v>205</v>
      </c>
      <c r="E1008" s="25" t="s">
        <v>170</v>
      </c>
      <c r="F1008" s="41">
        <v>11.1722</v>
      </c>
      <c r="G1008" s="74" t="s">
        <v>378</v>
      </c>
      <c r="H1008" s="80"/>
      <c r="BA1008" s="5" t="str">
        <f t="shared" si="15"/>
        <v>522611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6</v>
      </c>
      <c r="B1009" s="75">
        <v>45698</v>
      </c>
      <c r="C1009" s="73">
        <v>2</v>
      </c>
      <c r="D1009" s="40" t="s">
        <v>205</v>
      </c>
      <c r="E1009" s="25" t="s">
        <v>170</v>
      </c>
      <c r="F1009" s="41">
        <v>11.6287</v>
      </c>
      <c r="G1009" s="74" t="s">
        <v>378</v>
      </c>
      <c r="H1009" s="80"/>
      <c r="BA1009" s="5" t="str">
        <f t="shared" si="15"/>
        <v>522611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7</v>
      </c>
      <c r="B1010" s="75">
        <v>45705</v>
      </c>
      <c r="C1010" s="73">
        <v>2</v>
      </c>
      <c r="D1010" s="40" t="s">
        <v>205</v>
      </c>
      <c r="E1010" s="25" t="s">
        <v>170</v>
      </c>
      <c r="F1010" s="41">
        <v>11.363200000000001</v>
      </c>
      <c r="G1010" s="74" t="s">
        <v>378</v>
      </c>
      <c r="H1010" s="80"/>
      <c r="BA1010" s="5" t="str">
        <f t="shared" si="15"/>
        <v>522611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8</v>
      </c>
      <c r="B1011" s="75">
        <v>45712</v>
      </c>
      <c r="C1011" s="73">
        <v>2</v>
      </c>
      <c r="D1011" s="40" t="s">
        <v>205</v>
      </c>
      <c r="E1011" s="25" t="s">
        <v>170</v>
      </c>
      <c r="F1011" s="41">
        <v>10.8367</v>
      </c>
      <c r="G1011" s="74" t="s">
        <v>378</v>
      </c>
      <c r="H1011" s="80"/>
      <c r="BA1011" s="5" t="str">
        <f t="shared" si="15"/>
        <v>522611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9</v>
      </c>
      <c r="B1012" s="75">
        <v>45719</v>
      </c>
      <c r="C1012" s="73">
        <v>2</v>
      </c>
      <c r="D1012" s="40" t="s">
        <v>205</v>
      </c>
      <c r="E1012" s="25" t="s">
        <v>170</v>
      </c>
      <c r="F1012" s="41">
        <v>10.9276</v>
      </c>
      <c r="G1012" s="74" t="s">
        <v>378</v>
      </c>
      <c r="H1012" s="80"/>
      <c r="BA1012" s="5" t="str">
        <f t="shared" si="15"/>
        <v>522611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10</v>
      </c>
      <c r="B1013" s="75">
        <v>45726</v>
      </c>
      <c r="C1013" s="73">
        <v>2</v>
      </c>
      <c r="D1013" s="40" t="s">
        <v>205</v>
      </c>
      <c r="E1013" s="25" t="s">
        <v>170</v>
      </c>
      <c r="F1013" s="41">
        <v>11.193300000000001</v>
      </c>
      <c r="G1013" s="74" t="s">
        <v>378</v>
      </c>
      <c r="H1013" s="80"/>
      <c r="BA1013" s="5" t="str">
        <f t="shared" si="15"/>
        <v>522611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11</v>
      </c>
      <c r="B1014" s="75">
        <v>45733</v>
      </c>
      <c r="C1014" s="73">
        <v>2</v>
      </c>
      <c r="D1014" s="40" t="s">
        <v>205</v>
      </c>
      <c r="E1014" s="25" t="s">
        <v>170</v>
      </c>
      <c r="F1014" s="41">
        <v>11.0716</v>
      </c>
      <c r="G1014" s="74" t="s">
        <v>378</v>
      </c>
      <c r="H1014" s="80"/>
      <c r="BA1014" s="5" t="str">
        <f t="shared" si="15"/>
        <v>522611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12</v>
      </c>
      <c r="B1015" s="75">
        <v>45740</v>
      </c>
      <c r="C1015" s="73">
        <v>2</v>
      </c>
      <c r="D1015" s="40" t="s">
        <v>205</v>
      </c>
      <c r="E1015" s="25" t="s">
        <v>170</v>
      </c>
      <c r="F1015" s="41">
        <v>11.0678</v>
      </c>
      <c r="G1015" s="74" t="s">
        <v>378</v>
      </c>
      <c r="H1015" s="80"/>
      <c r="BA1015" s="5" t="str">
        <f t="shared" si="15"/>
        <v>522611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45747</v>
      </c>
      <c r="C1016" s="73">
        <v>2</v>
      </c>
      <c r="D1016" s="40" t="s">
        <v>205</v>
      </c>
      <c r="E1016" s="25" t="s">
        <v>170</v>
      </c>
      <c r="F1016" s="41">
        <v>10.9588</v>
      </c>
      <c r="G1016" s="74" t="s">
        <v>378</v>
      </c>
      <c r="H1016" s="80"/>
      <c r="BA1016" s="5" t="str">
        <f t="shared" si="15"/>
        <v>522611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14</v>
      </c>
      <c r="B1017" s="75">
        <v>45754</v>
      </c>
      <c r="C1017" s="73">
        <v>2</v>
      </c>
      <c r="D1017" s="40" t="s">
        <v>205</v>
      </c>
      <c r="E1017" s="25" t="s">
        <v>170</v>
      </c>
      <c r="F1017" s="41">
        <v>10.464499999999999</v>
      </c>
      <c r="G1017" s="74" t="s">
        <v>378</v>
      </c>
      <c r="H1017" s="80"/>
      <c r="BA1017" s="5" t="str">
        <f t="shared" si="15"/>
        <v>522611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75">
        <v>45761</v>
      </c>
      <c r="C1018" s="73">
        <v>2</v>
      </c>
      <c r="D1018" s="40" t="s">
        <v>205</v>
      </c>
      <c r="E1018" s="25" t="s">
        <v>170</v>
      </c>
      <c r="F1018" s="41">
        <v>10.9785</v>
      </c>
      <c r="G1018" s="74" t="s">
        <v>378</v>
      </c>
      <c r="H1018" s="80"/>
      <c r="BA1018" s="5" t="str">
        <f t="shared" si="15"/>
        <v>522611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16</v>
      </c>
      <c r="B1019" s="75">
        <v>45768</v>
      </c>
      <c r="C1019" s="73">
        <v>2</v>
      </c>
      <c r="D1019" s="40" t="s">
        <v>205</v>
      </c>
      <c r="E1019" s="25" t="s">
        <v>170</v>
      </c>
      <c r="F1019" s="41">
        <v>10.3315</v>
      </c>
      <c r="G1019" s="74" t="s">
        <v>378</v>
      </c>
      <c r="H1019" s="80"/>
      <c r="BA1019" s="5" t="str">
        <f t="shared" si="15"/>
        <v>522611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17</v>
      </c>
      <c r="B1020" s="75">
        <v>45775</v>
      </c>
      <c r="C1020" s="73">
        <v>2</v>
      </c>
      <c r="D1020" s="40" t="s">
        <v>205</v>
      </c>
      <c r="E1020" s="25" t="s">
        <v>170</v>
      </c>
      <c r="F1020" s="41">
        <v>11.172499999999999</v>
      </c>
      <c r="G1020" s="74" t="s">
        <v>378</v>
      </c>
      <c r="H1020" s="80"/>
      <c r="BA1020" s="5" t="str">
        <f t="shared" si="15"/>
        <v>522611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18</v>
      </c>
      <c r="B1021" s="75">
        <v>45782</v>
      </c>
      <c r="C1021" s="73">
        <v>2</v>
      </c>
      <c r="D1021" s="40" t="s">
        <v>205</v>
      </c>
      <c r="E1021" s="25" t="s">
        <v>170</v>
      </c>
      <c r="F1021" s="41">
        <v>10.816000000000001</v>
      </c>
      <c r="G1021" s="74" t="s">
        <v>378</v>
      </c>
      <c r="H1021" s="80"/>
      <c r="BA1021" s="5" t="str">
        <f t="shared" si="15"/>
        <v>522611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19</v>
      </c>
      <c r="B1022" s="75">
        <v>45789</v>
      </c>
      <c r="C1022" s="73">
        <v>2</v>
      </c>
      <c r="D1022" s="40" t="s">
        <v>205</v>
      </c>
      <c r="E1022" s="25" t="s">
        <v>170</v>
      </c>
      <c r="F1022" s="41">
        <v>10.8194</v>
      </c>
      <c r="G1022" s="74" t="s">
        <v>378</v>
      </c>
      <c r="H1022" s="80"/>
      <c r="BA1022" s="5" t="str">
        <f t="shared" si="15"/>
        <v>522611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20</v>
      </c>
      <c r="B1023" s="75">
        <v>45796</v>
      </c>
      <c r="C1023" s="73">
        <v>2</v>
      </c>
      <c r="D1023" s="40" t="s">
        <v>205</v>
      </c>
      <c r="E1023" s="25" t="s">
        <v>170</v>
      </c>
      <c r="F1023" s="41">
        <v>10.980499999999999</v>
      </c>
      <c r="G1023" s="74" t="s">
        <v>378</v>
      </c>
      <c r="H1023" s="80"/>
      <c r="BA1023" s="5" t="str">
        <f t="shared" si="15"/>
        <v>522611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21</v>
      </c>
      <c r="B1024" s="75">
        <v>45803</v>
      </c>
      <c r="C1024" s="73">
        <v>2</v>
      </c>
      <c r="D1024" s="40" t="s">
        <v>205</v>
      </c>
      <c r="E1024" s="25" t="s">
        <v>170</v>
      </c>
      <c r="F1024" s="41">
        <v>11.1403</v>
      </c>
      <c r="G1024" s="74" t="s">
        <v>378</v>
      </c>
      <c r="H1024" s="80"/>
      <c r="BA1024" s="5" t="str">
        <f t="shared" si="15"/>
        <v>522611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22</v>
      </c>
      <c r="B1025" s="75">
        <v>45810</v>
      </c>
      <c r="C1025" s="73">
        <v>2</v>
      </c>
      <c r="D1025" s="40" t="s">
        <v>205</v>
      </c>
      <c r="E1025" s="25" t="s">
        <v>170</v>
      </c>
      <c r="F1025" s="41">
        <v>10.5867</v>
      </c>
      <c r="G1025" s="74" t="s">
        <v>378</v>
      </c>
      <c r="H1025" s="80"/>
      <c r="BA1025" s="5" t="str">
        <f t="shared" si="15"/>
        <v>522611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23</v>
      </c>
      <c r="B1026" s="75">
        <v>45817</v>
      </c>
      <c r="C1026" s="73">
        <v>2</v>
      </c>
      <c r="D1026" s="40" t="s">
        <v>205</v>
      </c>
      <c r="E1026" s="25" t="s">
        <v>170</v>
      </c>
      <c r="F1026" s="41">
        <v>10.4839</v>
      </c>
      <c r="G1026" s="74" t="s">
        <v>378</v>
      </c>
      <c r="H1026" s="80"/>
      <c r="BA1026" s="5" t="str">
        <f t="shared" si="15"/>
        <v>522611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24</v>
      </c>
      <c r="B1027" s="75">
        <v>45824</v>
      </c>
      <c r="C1027" s="73">
        <v>2</v>
      </c>
      <c r="D1027" s="40" t="s">
        <v>205</v>
      </c>
      <c r="E1027" s="25" t="s">
        <v>170</v>
      </c>
      <c r="F1027" s="41">
        <v>10.7056</v>
      </c>
      <c r="G1027" s="74" t="s">
        <v>378</v>
      </c>
      <c r="H1027" s="80"/>
      <c r="BA1027" s="5" t="str">
        <f t="shared" si="15"/>
        <v>522611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25</v>
      </c>
      <c r="B1028" s="75">
        <v>45831</v>
      </c>
      <c r="C1028" s="73">
        <v>2</v>
      </c>
      <c r="D1028" s="40" t="s">
        <v>205</v>
      </c>
      <c r="E1028" s="25" t="s">
        <v>170</v>
      </c>
      <c r="F1028" s="41">
        <v>10.3887</v>
      </c>
      <c r="G1028" s="74" t="s">
        <v>378</v>
      </c>
      <c r="H1028" s="80"/>
      <c r="BA1028" s="5" t="str">
        <f t="shared" ref="BA1028:BA1091" si="16">IF($D1028="","",MID($D1028,4,6))</f>
        <v>522611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</v>
      </c>
      <c r="B1029" s="75">
        <v>45663</v>
      </c>
      <c r="C1029" s="73">
        <v>3</v>
      </c>
      <c r="D1029" s="40" t="s">
        <v>206</v>
      </c>
      <c r="E1029" s="25" t="s">
        <v>170</v>
      </c>
      <c r="F1029" s="41">
        <v>11.5524</v>
      </c>
      <c r="G1029" s="74" t="s">
        <v>378</v>
      </c>
      <c r="H1029" s="80"/>
      <c r="BA1029" s="5" t="str">
        <f t="shared" si="16"/>
        <v>522611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2</v>
      </c>
      <c r="B1030" s="75">
        <v>45670</v>
      </c>
      <c r="C1030" s="73">
        <v>3</v>
      </c>
      <c r="D1030" s="40" t="s">
        <v>206</v>
      </c>
      <c r="E1030" s="25" t="s">
        <v>170</v>
      </c>
      <c r="F1030" s="41">
        <v>12.407999999999999</v>
      </c>
      <c r="G1030" s="74" t="s">
        <v>378</v>
      </c>
      <c r="H1030" s="80"/>
      <c r="BA1030" s="5" t="str">
        <f t="shared" si="16"/>
        <v>522611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3</v>
      </c>
      <c r="B1031" s="75">
        <v>45677</v>
      </c>
      <c r="C1031" s="73">
        <v>3</v>
      </c>
      <c r="D1031" s="40" t="s">
        <v>206</v>
      </c>
      <c r="E1031" s="25" t="s">
        <v>170</v>
      </c>
      <c r="F1031" s="41">
        <v>11.522399999999999</v>
      </c>
      <c r="G1031" s="74" t="s">
        <v>378</v>
      </c>
      <c r="H1031" s="80"/>
      <c r="BA1031" s="5" t="str">
        <f t="shared" si="16"/>
        <v>522611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4</v>
      </c>
      <c r="B1032" s="75">
        <v>45684</v>
      </c>
      <c r="C1032" s="73">
        <v>3</v>
      </c>
      <c r="D1032" s="40" t="s">
        <v>206</v>
      </c>
      <c r="E1032" s="25" t="s">
        <v>170</v>
      </c>
      <c r="F1032" s="41">
        <v>12.0938</v>
      </c>
      <c r="G1032" s="74" t="s">
        <v>378</v>
      </c>
      <c r="H1032" s="80"/>
      <c r="BA1032" s="5" t="str">
        <f t="shared" si="16"/>
        <v>522611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5</v>
      </c>
      <c r="B1033" s="75">
        <v>45691</v>
      </c>
      <c r="C1033" s="73">
        <v>3</v>
      </c>
      <c r="D1033" s="40" t="s">
        <v>206</v>
      </c>
      <c r="E1033" s="25" t="s">
        <v>170</v>
      </c>
      <c r="F1033" s="41">
        <v>11.417</v>
      </c>
      <c r="G1033" s="74" t="s">
        <v>378</v>
      </c>
      <c r="H1033" s="80"/>
      <c r="BA1033" s="5" t="str">
        <f t="shared" si="16"/>
        <v>522611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6</v>
      </c>
      <c r="B1034" s="75">
        <v>45698</v>
      </c>
      <c r="C1034" s="73">
        <v>3</v>
      </c>
      <c r="D1034" s="40" t="s">
        <v>206</v>
      </c>
      <c r="E1034" s="25" t="s">
        <v>170</v>
      </c>
      <c r="F1034" s="41">
        <v>11.975899999999999</v>
      </c>
      <c r="G1034" s="74" t="s">
        <v>378</v>
      </c>
      <c r="H1034" s="80"/>
      <c r="BA1034" s="5" t="str">
        <f t="shared" si="16"/>
        <v>522611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7</v>
      </c>
      <c r="B1035" s="75">
        <v>45705</v>
      </c>
      <c r="C1035" s="73">
        <v>3</v>
      </c>
      <c r="D1035" s="40" t="s">
        <v>206</v>
      </c>
      <c r="E1035" s="25" t="s">
        <v>170</v>
      </c>
      <c r="F1035" s="41">
        <v>11.7689</v>
      </c>
      <c r="G1035" s="74" t="s">
        <v>378</v>
      </c>
      <c r="H1035" s="80"/>
      <c r="BA1035" s="5" t="str">
        <f t="shared" si="16"/>
        <v>522611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8</v>
      </c>
      <c r="B1036" s="75">
        <v>45712</v>
      </c>
      <c r="C1036" s="73">
        <v>3</v>
      </c>
      <c r="D1036" s="40" t="s">
        <v>206</v>
      </c>
      <c r="E1036" s="25" t="s">
        <v>170</v>
      </c>
      <c r="F1036" s="41">
        <v>11.8559</v>
      </c>
      <c r="G1036" s="74" t="s">
        <v>378</v>
      </c>
      <c r="H1036" s="80"/>
      <c r="BA1036" s="5" t="str">
        <f t="shared" si="16"/>
        <v>522611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9</v>
      </c>
      <c r="B1037" s="75">
        <v>45719</v>
      </c>
      <c r="C1037" s="73">
        <v>3</v>
      </c>
      <c r="D1037" s="40" t="s">
        <v>206</v>
      </c>
      <c r="E1037" s="25" t="s">
        <v>170</v>
      </c>
      <c r="F1037" s="41">
        <v>12.0661</v>
      </c>
      <c r="G1037" s="74" t="s">
        <v>378</v>
      </c>
      <c r="H1037" s="80"/>
      <c r="BA1037" s="5" t="str">
        <f t="shared" si="16"/>
        <v>522611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10</v>
      </c>
      <c r="B1038" s="75">
        <v>45726</v>
      </c>
      <c r="C1038" s="73">
        <v>3</v>
      </c>
      <c r="D1038" s="40" t="s">
        <v>206</v>
      </c>
      <c r="E1038" s="25" t="s">
        <v>170</v>
      </c>
      <c r="F1038" s="41">
        <v>12.4633</v>
      </c>
      <c r="G1038" s="74" t="s">
        <v>378</v>
      </c>
      <c r="H1038" s="80"/>
      <c r="BA1038" s="5" t="str">
        <f t="shared" si="16"/>
        <v>522611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11</v>
      </c>
      <c r="B1039" s="75">
        <v>45733</v>
      </c>
      <c r="C1039" s="73">
        <v>3</v>
      </c>
      <c r="D1039" s="40" t="s">
        <v>206</v>
      </c>
      <c r="E1039" s="25" t="s">
        <v>170</v>
      </c>
      <c r="F1039" s="41">
        <v>11.941000000000001</v>
      </c>
      <c r="G1039" s="74" t="s">
        <v>378</v>
      </c>
      <c r="H1039" s="80"/>
      <c r="BA1039" s="5" t="str">
        <f t="shared" si="16"/>
        <v>522611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12</v>
      </c>
      <c r="B1040" s="75">
        <v>45740</v>
      </c>
      <c r="C1040" s="73">
        <v>3</v>
      </c>
      <c r="D1040" s="40" t="s">
        <v>206</v>
      </c>
      <c r="E1040" s="25" t="s">
        <v>170</v>
      </c>
      <c r="F1040" s="41">
        <v>11.9175</v>
      </c>
      <c r="G1040" s="74" t="s">
        <v>378</v>
      </c>
      <c r="H1040" s="80"/>
      <c r="BA1040" s="5" t="str">
        <f t="shared" si="16"/>
        <v>522611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45747</v>
      </c>
      <c r="C1041" s="73">
        <v>3</v>
      </c>
      <c r="D1041" s="40" t="s">
        <v>206</v>
      </c>
      <c r="E1041" s="25" t="s">
        <v>170</v>
      </c>
      <c r="F1041" s="41">
        <v>11.5503</v>
      </c>
      <c r="G1041" s="74" t="s">
        <v>378</v>
      </c>
      <c r="H1041" s="80"/>
      <c r="BA1041" s="5" t="str">
        <f t="shared" si="16"/>
        <v>522611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14</v>
      </c>
      <c r="B1042" s="75">
        <v>45754</v>
      </c>
      <c r="C1042" s="73">
        <v>3</v>
      </c>
      <c r="D1042" s="40" t="s">
        <v>206</v>
      </c>
      <c r="E1042" s="25" t="s">
        <v>170</v>
      </c>
      <c r="F1042" s="41">
        <v>12.071</v>
      </c>
      <c r="G1042" s="74" t="s">
        <v>378</v>
      </c>
      <c r="H1042" s="80"/>
      <c r="BA1042" s="5" t="str">
        <f t="shared" si="16"/>
        <v>522611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15</v>
      </c>
      <c r="B1043" s="75">
        <v>45761</v>
      </c>
      <c r="C1043" s="73">
        <v>3</v>
      </c>
      <c r="D1043" s="40" t="s">
        <v>206</v>
      </c>
      <c r="E1043" s="25" t="s">
        <v>170</v>
      </c>
      <c r="F1043" s="41">
        <v>11.7935</v>
      </c>
      <c r="G1043" s="74" t="s">
        <v>378</v>
      </c>
      <c r="H1043" s="80"/>
      <c r="BA1043" s="5" t="str">
        <f t="shared" si="16"/>
        <v>522611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75">
        <v>45768</v>
      </c>
      <c r="C1044" s="73">
        <v>3</v>
      </c>
      <c r="D1044" s="40" t="s">
        <v>206</v>
      </c>
      <c r="E1044" s="25" t="s">
        <v>170</v>
      </c>
      <c r="F1044" s="41">
        <v>12.154199999999999</v>
      </c>
      <c r="G1044" s="74" t="s">
        <v>378</v>
      </c>
      <c r="H1044" s="80"/>
      <c r="BA1044" s="5" t="str">
        <f t="shared" si="16"/>
        <v>522611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17</v>
      </c>
      <c r="B1045" s="75">
        <v>45775</v>
      </c>
      <c r="C1045" s="73">
        <v>3</v>
      </c>
      <c r="D1045" s="40" t="s">
        <v>206</v>
      </c>
      <c r="E1045" s="25" t="s">
        <v>170</v>
      </c>
      <c r="F1045" s="41">
        <v>11.8612</v>
      </c>
      <c r="G1045" s="74" t="s">
        <v>378</v>
      </c>
      <c r="H1045" s="80"/>
      <c r="BA1045" s="5" t="str">
        <f t="shared" si="16"/>
        <v>522611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18</v>
      </c>
      <c r="B1046" s="75">
        <v>45782</v>
      </c>
      <c r="C1046" s="73">
        <v>3</v>
      </c>
      <c r="D1046" s="40" t="s">
        <v>206</v>
      </c>
      <c r="E1046" s="25" t="s">
        <v>170</v>
      </c>
      <c r="F1046" s="41">
        <v>12.4582</v>
      </c>
      <c r="G1046" s="74" t="s">
        <v>378</v>
      </c>
      <c r="H1046" s="80"/>
      <c r="BA1046" s="5" t="str">
        <f t="shared" si="16"/>
        <v>522611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19</v>
      </c>
      <c r="B1047" s="75">
        <v>45789</v>
      </c>
      <c r="C1047" s="73">
        <v>3</v>
      </c>
      <c r="D1047" s="40" t="s">
        <v>206</v>
      </c>
      <c r="E1047" s="25" t="s">
        <v>170</v>
      </c>
      <c r="F1047" s="41">
        <v>11.2126</v>
      </c>
      <c r="G1047" s="74" t="s">
        <v>378</v>
      </c>
      <c r="H1047" s="80"/>
      <c r="BA1047" s="5" t="str">
        <f t="shared" si="16"/>
        <v>522611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20</v>
      </c>
      <c r="B1048" s="75">
        <v>45796</v>
      </c>
      <c r="C1048" s="73">
        <v>3</v>
      </c>
      <c r="D1048" s="40" t="s">
        <v>206</v>
      </c>
      <c r="E1048" s="25" t="s">
        <v>170</v>
      </c>
      <c r="F1048" s="41">
        <v>11.7766</v>
      </c>
      <c r="G1048" s="74" t="s">
        <v>378</v>
      </c>
      <c r="H1048" s="80"/>
      <c r="BA1048" s="5" t="str">
        <f t="shared" si="16"/>
        <v>522611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21</v>
      </c>
      <c r="B1049" s="75">
        <v>45803</v>
      </c>
      <c r="C1049" s="73">
        <v>3</v>
      </c>
      <c r="D1049" s="40" t="s">
        <v>206</v>
      </c>
      <c r="E1049" s="25" t="s">
        <v>170</v>
      </c>
      <c r="F1049" s="41">
        <v>12.1707</v>
      </c>
      <c r="G1049" s="74" t="s">
        <v>378</v>
      </c>
      <c r="H1049" s="80"/>
      <c r="BA1049" s="5" t="str">
        <f t="shared" si="16"/>
        <v>522611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22</v>
      </c>
      <c r="B1050" s="75">
        <v>45810</v>
      </c>
      <c r="C1050" s="73">
        <v>3</v>
      </c>
      <c r="D1050" s="40" t="s">
        <v>206</v>
      </c>
      <c r="E1050" s="25" t="s">
        <v>170</v>
      </c>
      <c r="F1050" s="41">
        <v>11.758599999999999</v>
      </c>
      <c r="G1050" s="74" t="s">
        <v>378</v>
      </c>
      <c r="H1050" s="80"/>
      <c r="BA1050" s="5" t="str">
        <f t="shared" si="16"/>
        <v>522611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23</v>
      </c>
      <c r="B1051" s="75">
        <v>45817</v>
      </c>
      <c r="C1051" s="73">
        <v>3</v>
      </c>
      <c r="D1051" s="40" t="s">
        <v>206</v>
      </c>
      <c r="E1051" s="25" t="s">
        <v>170</v>
      </c>
      <c r="F1051" s="41">
        <v>11.610900000000001</v>
      </c>
      <c r="G1051" s="74" t="s">
        <v>378</v>
      </c>
      <c r="H1051" s="80"/>
      <c r="BA1051" s="5" t="str">
        <f t="shared" si="16"/>
        <v>522611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24</v>
      </c>
      <c r="B1052" s="75">
        <v>45824</v>
      </c>
      <c r="C1052" s="73">
        <v>3</v>
      </c>
      <c r="D1052" s="40" t="s">
        <v>206</v>
      </c>
      <c r="E1052" s="25" t="s">
        <v>170</v>
      </c>
      <c r="F1052" s="41">
        <v>11.786899999999999</v>
      </c>
      <c r="G1052" s="74" t="s">
        <v>378</v>
      </c>
      <c r="H1052" s="80"/>
      <c r="BA1052" s="5" t="str">
        <f t="shared" si="16"/>
        <v>522611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25</v>
      </c>
      <c r="B1053" s="75">
        <v>45831</v>
      </c>
      <c r="C1053" s="73">
        <v>3</v>
      </c>
      <c r="D1053" s="40" t="s">
        <v>206</v>
      </c>
      <c r="E1053" s="25" t="s">
        <v>170</v>
      </c>
      <c r="F1053" s="41">
        <v>11.414300000000001</v>
      </c>
      <c r="G1053" s="74" t="s">
        <v>378</v>
      </c>
      <c r="H1053" s="80"/>
      <c r="BA1053" s="5" t="str">
        <f t="shared" si="16"/>
        <v>522611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</v>
      </c>
      <c r="B1054" s="75">
        <v>45663</v>
      </c>
      <c r="C1054" s="73">
        <v>1</v>
      </c>
      <c r="D1054" s="40" t="s">
        <v>204</v>
      </c>
      <c r="E1054" s="25" t="s">
        <v>171</v>
      </c>
      <c r="F1054" s="41">
        <v>5.2445000000000004</v>
      </c>
      <c r="G1054" s="74" t="s">
        <v>378</v>
      </c>
      <c r="H1054" s="80"/>
      <c r="BA1054" s="5" t="str">
        <f t="shared" si="16"/>
        <v>522611</v>
      </c>
      <c r="BB1054" s="5">
        <f>IF(OR($E1054="",$G1054&lt;&gt;"Ativo"),"",IF(COUNTIFS($E$4:$E1054,$E1054,$A$4:$A1054,$A1054,$G$4:$G1054,"Ativo")=1,1,0))</f>
        <v>1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2</v>
      </c>
      <c r="B1055" s="75">
        <v>45670</v>
      </c>
      <c r="C1055" s="73">
        <v>1</v>
      </c>
      <c r="D1055" s="40" t="s">
        <v>204</v>
      </c>
      <c r="E1055" s="25" t="s">
        <v>171</v>
      </c>
      <c r="F1055" s="41">
        <v>6.5773000000000001</v>
      </c>
      <c r="G1055" s="74" t="s">
        <v>378</v>
      </c>
      <c r="H1055" s="80"/>
      <c r="BA1055" s="5" t="str">
        <f t="shared" si="16"/>
        <v>522611</v>
      </c>
      <c r="BB1055" s="5">
        <f>IF(OR($E1055="",$G1055&lt;&gt;"Ativo"),"",IF(COUNTIFS($E$4:$E1055,$E1055,$A$4:$A1055,$A1055,$G$4:$G1055,"Ativo")=1,1,0))</f>
        <v>1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3</v>
      </c>
      <c r="B1056" s="75">
        <v>45677</v>
      </c>
      <c r="C1056" s="73">
        <v>1</v>
      </c>
      <c r="D1056" s="40" t="s">
        <v>204</v>
      </c>
      <c r="E1056" s="25" t="s">
        <v>171</v>
      </c>
      <c r="F1056" s="41">
        <v>5.8335999999999997</v>
      </c>
      <c r="G1056" s="74" t="s">
        <v>378</v>
      </c>
      <c r="H1056" s="80"/>
      <c r="BA1056" s="5" t="str">
        <f t="shared" si="16"/>
        <v>522611</v>
      </c>
      <c r="BB1056" s="5">
        <f>IF(OR($E1056="",$G1056&lt;&gt;"Ativo"),"",IF(COUNTIFS($E$4:$E1056,$E1056,$A$4:$A1056,$A1056,$G$4:$G1056,"Ativo")=1,1,0))</f>
        <v>1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4</v>
      </c>
      <c r="B1057" s="75">
        <v>45684</v>
      </c>
      <c r="C1057" s="73">
        <v>1</v>
      </c>
      <c r="D1057" s="40" t="s">
        <v>204</v>
      </c>
      <c r="E1057" s="25" t="s">
        <v>171</v>
      </c>
      <c r="F1057" s="41">
        <v>4.5395000000000003</v>
      </c>
      <c r="G1057" s="74" t="s">
        <v>378</v>
      </c>
      <c r="H1057" s="80"/>
      <c r="BA1057" s="5" t="str">
        <f t="shared" si="16"/>
        <v>522611</v>
      </c>
      <c r="BB1057" s="5">
        <f>IF(OR($E1057="",$G1057&lt;&gt;"Ativo"),"",IF(COUNTIFS($E$4:$E1057,$E1057,$A$4:$A1057,$A1057,$G$4:$G1057,"Ativo")=1,1,0))</f>
        <v>1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5</v>
      </c>
      <c r="B1058" s="75">
        <v>45691</v>
      </c>
      <c r="C1058" s="73">
        <v>1</v>
      </c>
      <c r="D1058" s="40" t="s">
        <v>204</v>
      </c>
      <c r="E1058" s="25" t="s">
        <v>171</v>
      </c>
      <c r="F1058" s="41">
        <v>4.6748000000000003</v>
      </c>
      <c r="G1058" s="74" t="s">
        <v>378</v>
      </c>
      <c r="H1058" s="80"/>
      <c r="BA1058" s="5" t="str">
        <f t="shared" si="16"/>
        <v>522611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6</v>
      </c>
      <c r="B1059" s="75">
        <v>45698</v>
      </c>
      <c r="C1059" s="73">
        <v>1</v>
      </c>
      <c r="D1059" s="40" t="s">
        <v>204</v>
      </c>
      <c r="E1059" s="25" t="s">
        <v>171</v>
      </c>
      <c r="F1059" s="41">
        <v>4.9438000000000004</v>
      </c>
      <c r="G1059" s="74" t="s">
        <v>378</v>
      </c>
      <c r="H1059" s="80"/>
      <c r="BA1059" s="5" t="str">
        <f t="shared" si="16"/>
        <v>522611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7</v>
      </c>
      <c r="B1060" s="75">
        <v>45705</v>
      </c>
      <c r="C1060" s="73">
        <v>1</v>
      </c>
      <c r="D1060" s="40" t="s">
        <v>204</v>
      </c>
      <c r="E1060" s="25" t="s">
        <v>171</v>
      </c>
      <c r="F1060" s="41">
        <v>5.7529000000000003</v>
      </c>
      <c r="G1060" s="74" t="s">
        <v>378</v>
      </c>
      <c r="H1060" s="80"/>
      <c r="BA1060" s="5" t="str">
        <f t="shared" si="16"/>
        <v>522611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8</v>
      </c>
      <c r="B1061" s="75">
        <v>45712</v>
      </c>
      <c r="C1061" s="73">
        <v>1</v>
      </c>
      <c r="D1061" s="40" t="s">
        <v>204</v>
      </c>
      <c r="E1061" s="25" t="s">
        <v>171</v>
      </c>
      <c r="F1061" s="41">
        <v>4.7046000000000001</v>
      </c>
      <c r="G1061" s="74" t="s">
        <v>378</v>
      </c>
      <c r="H1061" s="80"/>
      <c r="BA1061" s="5" t="str">
        <f t="shared" si="16"/>
        <v>522611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9</v>
      </c>
      <c r="B1062" s="75">
        <v>45719</v>
      </c>
      <c r="C1062" s="73">
        <v>1</v>
      </c>
      <c r="D1062" s="40" t="s">
        <v>204</v>
      </c>
      <c r="E1062" s="25" t="s">
        <v>171</v>
      </c>
      <c r="F1062" s="41">
        <v>4.7798999999999996</v>
      </c>
      <c r="G1062" s="74" t="s">
        <v>378</v>
      </c>
      <c r="H1062" s="80"/>
      <c r="BA1062" s="5" t="str">
        <f t="shared" si="16"/>
        <v>522611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10</v>
      </c>
      <c r="B1063" s="75">
        <v>45726</v>
      </c>
      <c r="C1063" s="73">
        <v>1</v>
      </c>
      <c r="D1063" s="40" t="s">
        <v>204</v>
      </c>
      <c r="E1063" s="25" t="s">
        <v>171</v>
      </c>
      <c r="F1063" s="41">
        <v>5.6841999999999997</v>
      </c>
      <c r="G1063" s="74" t="s">
        <v>378</v>
      </c>
      <c r="H1063" s="80"/>
      <c r="BA1063" s="5" t="str">
        <f t="shared" si="16"/>
        <v>522611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11</v>
      </c>
      <c r="B1064" s="75">
        <v>45733</v>
      </c>
      <c r="C1064" s="73">
        <v>1</v>
      </c>
      <c r="D1064" s="40" t="s">
        <v>204</v>
      </c>
      <c r="E1064" s="25" t="s">
        <v>171</v>
      </c>
      <c r="F1064" s="41">
        <v>5.6726000000000001</v>
      </c>
      <c r="G1064" s="74" t="s">
        <v>378</v>
      </c>
      <c r="H1064" s="80"/>
      <c r="BA1064" s="5" t="str">
        <f t="shared" si="16"/>
        <v>522611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12</v>
      </c>
      <c r="B1065" s="75">
        <v>45740</v>
      </c>
      <c r="C1065" s="73">
        <v>1</v>
      </c>
      <c r="D1065" s="40" t="s">
        <v>204</v>
      </c>
      <c r="E1065" s="25" t="s">
        <v>171</v>
      </c>
      <c r="F1065" s="41">
        <v>4.9615999999999998</v>
      </c>
      <c r="G1065" s="74" t="s">
        <v>378</v>
      </c>
      <c r="H1065" s="80"/>
      <c r="BA1065" s="5" t="str">
        <f t="shared" si="16"/>
        <v>522611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45747</v>
      </c>
      <c r="C1066" s="73">
        <v>1</v>
      </c>
      <c r="D1066" s="40" t="s">
        <v>204</v>
      </c>
      <c r="E1066" s="25" t="s">
        <v>171</v>
      </c>
      <c r="F1066" s="41">
        <v>4.5345000000000004</v>
      </c>
      <c r="G1066" s="74" t="s">
        <v>378</v>
      </c>
      <c r="H1066" s="80"/>
      <c r="BA1066" s="5" t="str">
        <f t="shared" si="16"/>
        <v>522611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14</v>
      </c>
      <c r="B1067" s="75">
        <v>45754</v>
      </c>
      <c r="C1067" s="73">
        <v>1</v>
      </c>
      <c r="D1067" s="40" t="s">
        <v>204</v>
      </c>
      <c r="E1067" s="25" t="s">
        <v>171</v>
      </c>
      <c r="F1067" s="41">
        <v>4.2865000000000002</v>
      </c>
      <c r="G1067" s="74" t="s">
        <v>378</v>
      </c>
      <c r="H1067" s="80"/>
      <c r="BA1067" s="5" t="str">
        <f t="shared" si="16"/>
        <v>522611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15</v>
      </c>
      <c r="B1068" s="75">
        <v>45761</v>
      </c>
      <c r="C1068" s="73">
        <v>1</v>
      </c>
      <c r="D1068" s="40" t="s">
        <v>204</v>
      </c>
      <c r="E1068" s="25" t="s">
        <v>171</v>
      </c>
      <c r="F1068" s="41">
        <v>4.7748999999999997</v>
      </c>
      <c r="G1068" s="74" t="s">
        <v>378</v>
      </c>
      <c r="H1068" s="80"/>
      <c r="BA1068" s="5" t="str">
        <f t="shared" si="16"/>
        <v>522611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16</v>
      </c>
      <c r="B1069" s="75">
        <v>45768</v>
      </c>
      <c r="C1069" s="73">
        <v>1</v>
      </c>
      <c r="D1069" s="40" t="s">
        <v>204</v>
      </c>
      <c r="E1069" s="25" t="s">
        <v>171</v>
      </c>
      <c r="F1069" s="41">
        <v>3.8956</v>
      </c>
      <c r="G1069" s="74" t="s">
        <v>378</v>
      </c>
      <c r="H1069" s="80"/>
      <c r="BA1069" s="5" t="str">
        <f t="shared" si="16"/>
        <v>522611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75">
        <v>45775</v>
      </c>
      <c r="C1070" s="73">
        <v>1</v>
      </c>
      <c r="D1070" s="40" t="s">
        <v>204</v>
      </c>
      <c r="E1070" s="25" t="s">
        <v>171</v>
      </c>
      <c r="F1070" s="41">
        <v>5.6067</v>
      </c>
      <c r="G1070" s="74" t="s">
        <v>378</v>
      </c>
      <c r="H1070" s="80"/>
      <c r="BA1070" s="5" t="str">
        <f t="shared" si="16"/>
        <v>522611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18</v>
      </c>
      <c r="B1071" s="75">
        <v>45782</v>
      </c>
      <c r="C1071" s="73">
        <v>1</v>
      </c>
      <c r="D1071" s="40" t="s">
        <v>204</v>
      </c>
      <c r="E1071" s="25" t="s">
        <v>171</v>
      </c>
      <c r="F1071" s="41">
        <v>4.8144999999999998</v>
      </c>
      <c r="G1071" s="74" t="s">
        <v>378</v>
      </c>
      <c r="H1071" s="80"/>
      <c r="BA1071" s="5" t="str">
        <f t="shared" si="16"/>
        <v>522611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19</v>
      </c>
      <c r="B1072" s="75">
        <v>45789</v>
      </c>
      <c r="C1072" s="73">
        <v>1</v>
      </c>
      <c r="D1072" s="40" t="s">
        <v>204</v>
      </c>
      <c r="E1072" s="25" t="s">
        <v>171</v>
      </c>
      <c r="F1072" s="41">
        <v>5.4524999999999997</v>
      </c>
      <c r="G1072" s="74" t="s">
        <v>378</v>
      </c>
      <c r="H1072" s="80"/>
      <c r="BA1072" s="5" t="str">
        <f t="shared" si="16"/>
        <v>522611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20</v>
      </c>
      <c r="B1073" s="75">
        <v>45796</v>
      </c>
      <c r="C1073" s="73">
        <v>1</v>
      </c>
      <c r="D1073" s="40" t="s">
        <v>204</v>
      </c>
      <c r="E1073" s="25" t="s">
        <v>171</v>
      </c>
      <c r="F1073" s="41">
        <v>6.2488999999999999</v>
      </c>
      <c r="G1073" s="74" t="s">
        <v>378</v>
      </c>
      <c r="H1073" s="80"/>
      <c r="BA1073" s="5" t="str">
        <f t="shared" si="16"/>
        <v>522611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21</v>
      </c>
      <c r="B1074" s="75">
        <v>45803</v>
      </c>
      <c r="C1074" s="73">
        <v>1</v>
      </c>
      <c r="D1074" s="40" t="s">
        <v>204</v>
      </c>
      <c r="E1074" s="25" t="s">
        <v>171</v>
      </c>
      <c r="F1074" s="41">
        <v>5.8497000000000003</v>
      </c>
      <c r="G1074" s="74" t="s">
        <v>378</v>
      </c>
      <c r="H1074" s="80"/>
      <c r="BA1074" s="5" t="str">
        <f t="shared" si="16"/>
        <v>522611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22</v>
      </c>
      <c r="B1075" s="75">
        <v>45810</v>
      </c>
      <c r="C1075" s="73">
        <v>1</v>
      </c>
      <c r="D1075" s="40" t="s">
        <v>204</v>
      </c>
      <c r="E1075" s="25" t="s">
        <v>171</v>
      </c>
      <c r="F1075" s="41">
        <v>4.5152999999999999</v>
      </c>
      <c r="G1075" s="74" t="s">
        <v>378</v>
      </c>
      <c r="H1075" s="80"/>
      <c r="BA1075" s="5" t="str">
        <f t="shared" si="16"/>
        <v>522611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23</v>
      </c>
      <c r="B1076" s="75">
        <v>45817</v>
      </c>
      <c r="C1076" s="73">
        <v>1</v>
      </c>
      <c r="D1076" s="40" t="s">
        <v>204</v>
      </c>
      <c r="E1076" s="25" t="s">
        <v>171</v>
      </c>
      <c r="F1076" s="41">
        <v>5.6753</v>
      </c>
      <c r="G1076" s="74" t="s">
        <v>378</v>
      </c>
      <c r="H1076" s="80"/>
      <c r="BA1076" s="5" t="str">
        <f t="shared" si="16"/>
        <v>522611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24</v>
      </c>
      <c r="B1077" s="75">
        <v>45824</v>
      </c>
      <c r="C1077" s="73">
        <v>1</v>
      </c>
      <c r="D1077" s="40" t="s">
        <v>204</v>
      </c>
      <c r="E1077" s="25" t="s">
        <v>171</v>
      </c>
      <c r="F1077" s="41">
        <v>5.8410000000000002</v>
      </c>
      <c r="G1077" s="74" t="s">
        <v>378</v>
      </c>
      <c r="H1077" s="80"/>
      <c r="BA1077" s="5" t="str">
        <f t="shared" si="16"/>
        <v>522611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25</v>
      </c>
      <c r="B1078" s="75">
        <v>45831</v>
      </c>
      <c r="C1078" s="73">
        <v>1</v>
      </c>
      <c r="D1078" s="40" t="s">
        <v>204</v>
      </c>
      <c r="E1078" s="25" t="s">
        <v>171</v>
      </c>
      <c r="F1078" s="41">
        <v>4.7477</v>
      </c>
      <c r="G1078" s="74" t="s">
        <v>378</v>
      </c>
      <c r="H1078" s="80"/>
      <c r="BA1078" s="5" t="str">
        <f t="shared" si="16"/>
        <v>522611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</v>
      </c>
      <c r="B1079" s="75">
        <v>45663</v>
      </c>
      <c r="C1079" s="73">
        <v>2</v>
      </c>
      <c r="D1079" s="40" t="s">
        <v>205</v>
      </c>
      <c r="E1079" s="25" t="s">
        <v>171</v>
      </c>
      <c r="F1079" s="41">
        <v>5.9568000000000003</v>
      </c>
      <c r="G1079" s="74" t="s">
        <v>378</v>
      </c>
      <c r="H1079" s="80"/>
      <c r="BA1079" s="5" t="str">
        <f t="shared" si="16"/>
        <v>522611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2</v>
      </c>
      <c r="B1080" s="75">
        <v>45670</v>
      </c>
      <c r="C1080" s="73">
        <v>2</v>
      </c>
      <c r="D1080" s="40" t="s">
        <v>205</v>
      </c>
      <c r="E1080" s="25" t="s">
        <v>171</v>
      </c>
      <c r="F1080" s="41">
        <v>6.1841999999999997</v>
      </c>
      <c r="G1080" s="74" t="s">
        <v>378</v>
      </c>
      <c r="H1080" s="80"/>
      <c r="BA1080" s="5" t="str">
        <f t="shared" si="16"/>
        <v>522611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3</v>
      </c>
      <c r="B1081" s="75">
        <v>45677</v>
      </c>
      <c r="C1081" s="73">
        <v>2</v>
      </c>
      <c r="D1081" s="40" t="s">
        <v>205</v>
      </c>
      <c r="E1081" s="25" t="s">
        <v>171</v>
      </c>
      <c r="F1081" s="41">
        <v>5.7820999999999998</v>
      </c>
      <c r="G1081" s="74" t="s">
        <v>378</v>
      </c>
      <c r="H1081" s="80"/>
      <c r="BA1081" s="5" t="str">
        <f t="shared" si="16"/>
        <v>522611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4</v>
      </c>
      <c r="B1082" s="75">
        <v>45684</v>
      </c>
      <c r="C1082" s="73">
        <v>2</v>
      </c>
      <c r="D1082" s="40" t="s">
        <v>205</v>
      </c>
      <c r="E1082" s="25" t="s">
        <v>171</v>
      </c>
      <c r="F1082" s="41">
        <v>6.6101999999999999</v>
      </c>
      <c r="G1082" s="74" t="s">
        <v>378</v>
      </c>
      <c r="H1082" s="80"/>
      <c r="BA1082" s="5" t="str">
        <f t="shared" si="16"/>
        <v>522611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5</v>
      </c>
      <c r="B1083" s="75">
        <v>45691</v>
      </c>
      <c r="C1083" s="73">
        <v>2</v>
      </c>
      <c r="D1083" s="40" t="s">
        <v>205</v>
      </c>
      <c r="E1083" s="25" t="s">
        <v>171</v>
      </c>
      <c r="F1083" s="41">
        <v>5.5654000000000003</v>
      </c>
      <c r="G1083" s="74" t="s">
        <v>378</v>
      </c>
      <c r="H1083" s="80"/>
      <c r="BA1083" s="5" t="str">
        <f t="shared" si="16"/>
        <v>522611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6</v>
      </c>
      <c r="B1084" s="75">
        <v>45698</v>
      </c>
      <c r="C1084" s="73">
        <v>2</v>
      </c>
      <c r="D1084" s="40" t="s">
        <v>205</v>
      </c>
      <c r="E1084" s="25" t="s">
        <v>171</v>
      </c>
      <c r="F1084" s="41">
        <v>5.9154</v>
      </c>
      <c r="G1084" s="74" t="s">
        <v>378</v>
      </c>
      <c r="H1084" s="80"/>
      <c r="BA1084" s="5" t="str">
        <f t="shared" si="16"/>
        <v>522611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7</v>
      </c>
      <c r="B1085" s="75">
        <v>45705</v>
      </c>
      <c r="C1085" s="73">
        <v>2</v>
      </c>
      <c r="D1085" s="40" t="s">
        <v>205</v>
      </c>
      <c r="E1085" s="25" t="s">
        <v>171</v>
      </c>
      <c r="F1085" s="41">
        <v>6.1410999999999998</v>
      </c>
      <c r="G1085" s="74" t="s">
        <v>378</v>
      </c>
      <c r="H1085" s="80"/>
      <c r="BA1085" s="5" t="str">
        <f t="shared" si="16"/>
        <v>522611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8</v>
      </c>
      <c r="B1086" s="75">
        <v>45712</v>
      </c>
      <c r="C1086" s="73">
        <v>2</v>
      </c>
      <c r="D1086" s="40" t="s">
        <v>205</v>
      </c>
      <c r="E1086" s="25" t="s">
        <v>171</v>
      </c>
      <c r="F1086" s="41">
        <v>6.1525999999999996</v>
      </c>
      <c r="G1086" s="74" t="s">
        <v>378</v>
      </c>
      <c r="H1086" s="80"/>
      <c r="BA1086" s="5" t="str">
        <f t="shared" si="16"/>
        <v>522611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9</v>
      </c>
      <c r="B1087" s="75">
        <v>45719</v>
      </c>
      <c r="C1087" s="73">
        <v>2</v>
      </c>
      <c r="D1087" s="40" t="s">
        <v>205</v>
      </c>
      <c r="E1087" s="25" t="s">
        <v>171</v>
      </c>
      <c r="F1087" s="41">
        <v>6.2586000000000004</v>
      </c>
      <c r="G1087" s="74" t="s">
        <v>378</v>
      </c>
      <c r="H1087" s="80"/>
      <c r="BA1087" s="5" t="str">
        <f t="shared" si="16"/>
        <v>522611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10</v>
      </c>
      <c r="B1088" s="75">
        <v>45726</v>
      </c>
      <c r="C1088" s="73">
        <v>2</v>
      </c>
      <c r="D1088" s="40" t="s">
        <v>205</v>
      </c>
      <c r="E1088" s="25" t="s">
        <v>171</v>
      </c>
      <c r="F1088" s="41">
        <v>6.2869999999999999</v>
      </c>
      <c r="G1088" s="74" t="s">
        <v>378</v>
      </c>
      <c r="H1088" s="80"/>
      <c r="BA1088" s="5" t="str">
        <f t="shared" si="16"/>
        <v>522611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11</v>
      </c>
      <c r="B1089" s="75">
        <v>45733</v>
      </c>
      <c r="C1089" s="73">
        <v>2</v>
      </c>
      <c r="D1089" s="40" t="s">
        <v>205</v>
      </c>
      <c r="E1089" s="25" t="s">
        <v>171</v>
      </c>
      <c r="F1089" s="41">
        <v>6.1562000000000001</v>
      </c>
      <c r="G1089" s="74" t="s">
        <v>378</v>
      </c>
      <c r="H1089" s="80"/>
      <c r="BA1089" s="5" t="str">
        <f t="shared" si="16"/>
        <v>522611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12</v>
      </c>
      <c r="B1090" s="75">
        <v>45740</v>
      </c>
      <c r="C1090" s="73">
        <v>2</v>
      </c>
      <c r="D1090" s="40" t="s">
        <v>205</v>
      </c>
      <c r="E1090" s="25" t="s">
        <v>171</v>
      </c>
      <c r="F1090" s="41">
        <v>6.5202</v>
      </c>
      <c r="G1090" s="74" t="s">
        <v>378</v>
      </c>
      <c r="H1090" s="80"/>
      <c r="BA1090" s="5" t="str">
        <f t="shared" si="16"/>
        <v>522611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45747</v>
      </c>
      <c r="C1091" s="73">
        <v>2</v>
      </c>
      <c r="D1091" s="40" t="s">
        <v>205</v>
      </c>
      <c r="E1091" s="25" t="s">
        <v>171</v>
      </c>
      <c r="F1091" s="41">
        <v>5.6371000000000002</v>
      </c>
      <c r="G1091" s="74" t="s">
        <v>378</v>
      </c>
      <c r="H1091" s="80"/>
      <c r="BA1091" s="5" t="str">
        <f t="shared" si="16"/>
        <v>522611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14</v>
      </c>
      <c r="B1092" s="75">
        <v>45754</v>
      </c>
      <c r="C1092" s="73">
        <v>2</v>
      </c>
      <c r="D1092" s="40" t="s">
        <v>205</v>
      </c>
      <c r="E1092" s="25" t="s">
        <v>171</v>
      </c>
      <c r="F1092" s="41">
        <v>6.2137000000000002</v>
      </c>
      <c r="G1092" s="74" t="s">
        <v>378</v>
      </c>
      <c r="H1092" s="80"/>
      <c r="BA1092" s="5" t="str">
        <f t="shared" ref="BA1092:BA1155" si="17">IF($D1092="","",MID($D1092,4,6))</f>
        <v>522611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15</v>
      </c>
      <c r="B1093" s="75">
        <v>45761</v>
      </c>
      <c r="C1093" s="73">
        <v>2</v>
      </c>
      <c r="D1093" s="40" t="s">
        <v>205</v>
      </c>
      <c r="E1093" s="25" t="s">
        <v>171</v>
      </c>
      <c r="F1093" s="41">
        <v>6.0212000000000003</v>
      </c>
      <c r="G1093" s="74" t="s">
        <v>378</v>
      </c>
      <c r="H1093" s="80"/>
      <c r="BA1093" s="5" t="str">
        <f t="shared" si="17"/>
        <v>522611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16</v>
      </c>
      <c r="B1094" s="75">
        <v>45768</v>
      </c>
      <c r="C1094" s="73">
        <v>2</v>
      </c>
      <c r="D1094" s="40" t="s">
        <v>205</v>
      </c>
      <c r="E1094" s="25" t="s">
        <v>171</v>
      </c>
      <c r="F1094" s="41">
        <v>6.2495000000000003</v>
      </c>
      <c r="G1094" s="74" t="s">
        <v>378</v>
      </c>
      <c r="H1094" s="80"/>
      <c r="BA1094" s="5" t="str">
        <f t="shared" si="17"/>
        <v>522611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17</v>
      </c>
      <c r="B1095" s="75">
        <v>45775</v>
      </c>
      <c r="C1095" s="73">
        <v>2</v>
      </c>
      <c r="D1095" s="40" t="s">
        <v>205</v>
      </c>
      <c r="E1095" s="25" t="s">
        <v>171</v>
      </c>
      <c r="F1095" s="41">
        <v>6.2732999999999999</v>
      </c>
      <c r="G1095" s="74" t="s">
        <v>378</v>
      </c>
      <c r="H1095" s="80"/>
      <c r="BA1095" s="5" t="str">
        <f t="shared" si="17"/>
        <v>522611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75">
        <v>45782</v>
      </c>
      <c r="C1096" s="73">
        <v>2</v>
      </c>
      <c r="D1096" s="40" t="s">
        <v>205</v>
      </c>
      <c r="E1096" s="25" t="s">
        <v>171</v>
      </c>
      <c r="F1096" s="41">
        <v>5.968</v>
      </c>
      <c r="G1096" s="74" t="s">
        <v>378</v>
      </c>
      <c r="H1096" s="80"/>
      <c r="BA1096" s="5" t="str">
        <f t="shared" si="17"/>
        <v>522611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19</v>
      </c>
      <c r="B1097" s="75">
        <v>45789</v>
      </c>
      <c r="C1097" s="73">
        <v>2</v>
      </c>
      <c r="D1097" s="40" t="s">
        <v>205</v>
      </c>
      <c r="E1097" s="25" t="s">
        <v>171</v>
      </c>
      <c r="F1097" s="41">
        <v>6.0410000000000004</v>
      </c>
      <c r="G1097" s="74" t="s">
        <v>378</v>
      </c>
      <c r="H1097" s="80"/>
      <c r="BA1097" s="5" t="str">
        <f t="shared" si="17"/>
        <v>522611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20</v>
      </c>
      <c r="B1098" s="75">
        <v>45796</v>
      </c>
      <c r="C1098" s="73">
        <v>2</v>
      </c>
      <c r="D1098" s="40" t="s">
        <v>205</v>
      </c>
      <c r="E1098" s="25" t="s">
        <v>171</v>
      </c>
      <c r="F1098" s="41">
        <v>6.4273999999999996</v>
      </c>
      <c r="G1098" s="74" t="s">
        <v>378</v>
      </c>
      <c r="H1098" s="80"/>
      <c r="BA1098" s="5" t="str">
        <f t="shared" si="17"/>
        <v>522611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21</v>
      </c>
      <c r="B1099" s="75">
        <v>45803</v>
      </c>
      <c r="C1099" s="73">
        <v>2</v>
      </c>
      <c r="D1099" s="40" t="s">
        <v>205</v>
      </c>
      <c r="E1099" s="25" t="s">
        <v>171</v>
      </c>
      <c r="F1099" s="41">
        <v>6.3079000000000001</v>
      </c>
      <c r="G1099" s="74" t="s">
        <v>378</v>
      </c>
      <c r="H1099" s="80"/>
      <c r="BA1099" s="5" t="str">
        <f t="shared" si="17"/>
        <v>522611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22</v>
      </c>
      <c r="B1100" s="75">
        <v>45810</v>
      </c>
      <c r="C1100" s="73">
        <v>2</v>
      </c>
      <c r="D1100" s="40" t="s">
        <v>205</v>
      </c>
      <c r="E1100" s="25" t="s">
        <v>171</v>
      </c>
      <c r="F1100" s="41">
        <v>6.0304000000000002</v>
      </c>
      <c r="G1100" s="74" t="s">
        <v>378</v>
      </c>
      <c r="H1100" s="80"/>
      <c r="BA1100" s="5" t="str">
        <f t="shared" si="17"/>
        <v>522611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23</v>
      </c>
      <c r="B1101" s="75">
        <v>45817</v>
      </c>
      <c r="C1101" s="73">
        <v>2</v>
      </c>
      <c r="D1101" s="40" t="s">
        <v>205</v>
      </c>
      <c r="E1101" s="25" t="s">
        <v>171</v>
      </c>
      <c r="F1101" s="41">
        <v>6.7637</v>
      </c>
      <c r="G1101" s="74" t="s">
        <v>378</v>
      </c>
      <c r="H1101" s="80"/>
      <c r="BA1101" s="5" t="str">
        <f t="shared" si="17"/>
        <v>522611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24</v>
      </c>
      <c r="B1102" s="75">
        <v>45824</v>
      </c>
      <c r="C1102" s="73">
        <v>2</v>
      </c>
      <c r="D1102" s="40" t="s">
        <v>205</v>
      </c>
      <c r="E1102" s="25" t="s">
        <v>171</v>
      </c>
      <c r="F1102" s="41">
        <v>6.8361999999999998</v>
      </c>
      <c r="G1102" s="74" t="s">
        <v>378</v>
      </c>
      <c r="H1102" s="80"/>
      <c r="BA1102" s="5" t="str">
        <f t="shared" si="17"/>
        <v>522611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25</v>
      </c>
      <c r="B1103" s="75">
        <v>45831</v>
      </c>
      <c r="C1103" s="73">
        <v>2</v>
      </c>
      <c r="D1103" s="40" t="s">
        <v>205</v>
      </c>
      <c r="E1103" s="25" t="s">
        <v>171</v>
      </c>
      <c r="F1103" s="41">
        <v>5.8196000000000003</v>
      </c>
      <c r="G1103" s="74" t="s">
        <v>378</v>
      </c>
      <c r="H1103" s="80"/>
      <c r="BA1103" s="5" t="str">
        <f t="shared" si="17"/>
        <v>522611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</v>
      </c>
      <c r="B1104" s="75">
        <v>45663</v>
      </c>
      <c r="C1104" s="73">
        <v>3</v>
      </c>
      <c r="D1104" s="40" t="s">
        <v>206</v>
      </c>
      <c r="E1104" s="25" t="s">
        <v>171</v>
      </c>
      <c r="F1104" s="41">
        <v>6.6714000000000002</v>
      </c>
      <c r="G1104" s="74" t="s">
        <v>378</v>
      </c>
      <c r="H1104" s="80"/>
      <c r="BA1104" s="5" t="str">
        <f t="shared" si="17"/>
        <v>522611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2</v>
      </c>
      <c r="B1105" s="75">
        <v>45670</v>
      </c>
      <c r="C1105" s="73">
        <v>3</v>
      </c>
      <c r="D1105" s="40" t="s">
        <v>206</v>
      </c>
      <c r="E1105" s="25" t="s">
        <v>171</v>
      </c>
      <c r="F1105" s="41">
        <v>7.1430999999999996</v>
      </c>
      <c r="G1105" s="74" t="s">
        <v>378</v>
      </c>
      <c r="H1105" s="80"/>
      <c r="BA1105" s="5" t="str">
        <f t="shared" si="17"/>
        <v>522611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3</v>
      </c>
      <c r="B1106" s="75">
        <v>45677</v>
      </c>
      <c r="C1106" s="73">
        <v>3</v>
      </c>
      <c r="D1106" s="40" t="s">
        <v>206</v>
      </c>
      <c r="E1106" s="25" t="s">
        <v>171</v>
      </c>
      <c r="F1106" s="41">
        <v>6.7744</v>
      </c>
      <c r="G1106" s="74" t="s">
        <v>378</v>
      </c>
      <c r="H1106" s="80"/>
      <c r="BA1106" s="5" t="str">
        <f t="shared" si="17"/>
        <v>522611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4</v>
      </c>
      <c r="B1107" s="75">
        <v>45684</v>
      </c>
      <c r="C1107" s="73">
        <v>3</v>
      </c>
      <c r="D1107" s="40" t="s">
        <v>206</v>
      </c>
      <c r="E1107" s="25" t="s">
        <v>171</v>
      </c>
      <c r="F1107" s="41">
        <v>6.6540999999999997</v>
      </c>
      <c r="G1107" s="74" t="s">
        <v>378</v>
      </c>
      <c r="H1107" s="80"/>
      <c r="BA1107" s="5" t="str">
        <f t="shared" si="17"/>
        <v>522611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5</v>
      </c>
      <c r="B1108" s="75">
        <v>45691</v>
      </c>
      <c r="C1108" s="73">
        <v>3</v>
      </c>
      <c r="D1108" s="40" t="s">
        <v>206</v>
      </c>
      <c r="E1108" s="25" t="s">
        <v>171</v>
      </c>
      <c r="F1108" s="41">
        <v>6.5624000000000002</v>
      </c>
      <c r="G1108" s="74" t="s">
        <v>378</v>
      </c>
      <c r="H1108" s="80"/>
      <c r="BA1108" s="5" t="str">
        <f t="shared" si="17"/>
        <v>522611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6</v>
      </c>
      <c r="B1109" s="75">
        <v>45698</v>
      </c>
      <c r="C1109" s="73">
        <v>3</v>
      </c>
      <c r="D1109" s="40" t="s">
        <v>206</v>
      </c>
      <c r="E1109" s="25" t="s">
        <v>171</v>
      </c>
      <c r="F1109" s="41">
        <v>6.4912000000000001</v>
      </c>
      <c r="G1109" s="74" t="s">
        <v>378</v>
      </c>
      <c r="H1109" s="80"/>
      <c r="BA1109" s="5" t="str">
        <f t="shared" si="17"/>
        <v>522611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7</v>
      </c>
      <c r="B1110" s="75">
        <v>45705</v>
      </c>
      <c r="C1110" s="73">
        <v>3</v>
      </c>
      <c r="D1110" s="40" t="s">
        <v>206</v>
      </c>
      <c r="E1110" s="25" t="s">
        <v>171</v>
      </c>
      <c r="F1110" s="41">
        <v>6.5614999999999997</v>
      </c>
      <c r="G1110" s="74" t="s">
        <v>378</v>
      </c>
      <c r="H1110" s="80"/>
      <c r="BA1110" s="5" t="str">
        <f t="shared" si="17"/>
        <v>522611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8</v>
      </c>
      <c r="B1111" s="75">
        <v>45712</v>
      </c>
      <c r="C1111" s="73">
        <v>3</v>
      </c>
      <c r="D1111" s="40" t="s">
        <v>206</v>
      </c>
      <c r="E1111" s="25" t="s">
        <v>171</v>
      </c>
      <c r="F1111" s="41">
        <v>6.4892000000000003</v>
      </c>
      <c r="G1111" s="74" t="s">
        <v>378</v>
      </c>
      <c r="H1111" s="80"/>
      <c r="BA1111" s="5" t="str">
        <f t="shared" si="17"/>
        <v>522611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9</v>
      </c>
      <c r="B1112" s="75">
        <v>45719</v>
      </c>
      <c r="C1112" s="73">
        <v>3</v>
      </c>
      <c r="D1112" s="40" t="s">
        <v>206</v>
      </c>
      <c r="E1112" s="25" t="s">
        <v>171</v>
      </c>
      <c r="F1112" s="41">
        <v>6.7660999999999998</v>
      </c>
      <c r="G1112" s="74" t="s">
        <v>378</v>
      </c>
      <c r="H1112" s="80"/>
      <c r="BA1112" s="5" t="str">
        <f t="shared" si="17"/>
        <v>522611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10</v>
      </c>
      <c r="B1113" s="75">
        <v>45726</v>
      </c>
      <c r="C1113" s="73">
        <v>3</v>
      </c>
      <c r="D1113" s="40" t="s">
        <v>206</v>
      </c>
      <c r="E1113" s="25" t="s">
        <v>171</v>
      </c>
      <c r="F1113" s="41">
        <v>6.5217999999999998</v>
      </c>
      <c r="G1113" s="74" t="s">
        <v>378</v>
      </c>
      <c r="H1113" s="80"/>
      <c r="BA1113" s="5" t="str">
        <f t="shared" si="17"/>
        <v>522611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11</v>
      </c>
      <c r="B1114" s="75">
        <v>45733</v>
      </c>
      <c r="C1114" s="73">
        <v>3</v>
      </c>
      <c r="D1114" s="40" t="s">
        <v>206</v>
      </c>
      <c r="E1114" s="25" t="s">
        <v>171</v>
      </c>
      <c r="F1114" s="41">
        <v>6.5125999999999999</v>
      </c>
      <c r="G1114" s="74" t="s">
        <v>378</v>
      </c>
      <c r="H1114" s="80"/>
      <c r="BA1114" s="5" t="str">
        <f t="shared" si="17"/>
        <v>522611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12</v>
      </c>
      <c r="B1115" s="75">
        <v>45740</v>
      </c>
      <c r="C1115" s="73">
        <v>3</v>
      </c>
      <c r="D1115" s="40" t="s">
        <v>206</v>
      </c>
      <c r="E1115" s="25" t="s">
        <v>171</v>
      </c>
      <c r="F1115" s="41">
        <v>6.35</v>
      </c>
      <c r="G1115" s="74" t="s">
        <v>378</v>
      </c>
      <c r="H1115" s="80"/>
      <c r="BA1115" s="5" t="str">
        <f t="shared" si="17"/>
        <v>522611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13</v>
      </c>
      <c r="B1116" s="75">
        <v>45747</v>
      </c>
      <c r="C1116" s="73">
        <v>3</v>
      </c>
      <c r="D1116" s="40" t="s">
        <v>206</v>
      </c>
      <c r="E1116" s="25" t="s">
        <v>171</v>
      </c>
      <c r="F1116" s="41">
        <v>6.5963000000000003</v>
      </c>
      <c r="G1116" s="74" t="s">
        <v>378</v>
      </c>
      <c r="H1116" s="80"/>
      <c r="BA1116" s="5" t="str">
        <f t="shared" si="17"/>
        <v>522611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45754</v>
      </c>
      <c r="C1117" s="73">
        <v>3</v>
      </c>
      <c r="D1117" s="40" t="s">
        <v>206</v>
      </c>
      <c r="E1117" s="25" t="s">
        <v>171</v>
      </c>
      <c r="F1117" s="41">
        <v>6.4157999999999999</v>
      </c>
      <c r="G1117" s="74" t="s">
        <v>378</v>
      </c>
      <c r="H1117" s="80"/>
      <c r="BA1117" s="5" t="str">
        <f t="shared" si="17"/>
        <v>522611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15</v>
      </c>
      <c r="B1118" s="75">
        <v>45761</v>
      </c>
      <c r="C1118" s="73">
        <v>3</v>
      </c>
      <c r="D1118" s="40" t="s">
        <v>206</v>
      </c>
      <c r="E1118" s="25" t="s">
        <v>171</v>
      </c>
      <c r="F1118" s="41">
        <v>6.5682999999999998</v>
      </c>
      <c r="G1118" s="74" t="s">
        <v>378</v>
      </c>
      <c r="H1118" s="80"/>
      <c r="BA1118" s="5" t="str">
        <f t="shared" si="17"/>
        <v>522611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16</v>
      </c>
      <c r="B1119" s="75">
        <v>45768</v>
      </c>
      <c r="C1119" s="73">
        <v>3</v>
      </c>
      <c r="D1119" s="40" t="s">
        <v>206</v>
      </c>
      <c r="E1119" s="25" t="s">
        <v>171</v>
      </c>
      <c r="F1119" s="41">
        <v>6.8295000000000003</v>
      </c>
      <c r="G1119" s="74" t="s">
        <v>378</v>
      </c>
      <c r="H1119" s="80"/>
      <c r="BA1119" s="5" t="str">
        <f t="shared" si="17"/>
        <v>522611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17</v>
      </c>
      <c r="B1120" s="75">
        <v>45775</v>
      </c>
      <c r="C1120" s="73">
        <v>3</v>
      </c>
      <c r="D1120" s="40" t="s">
        <v>206</v>
      </c>
      <c r="E1120" s="25" t="s">
        <v>171</v>
      </c>
      <c r="F1120" s="41">
        <v>6.6851000000000003</v>
      </c>
      <c r="G1120" s="74" t="s">
        <v>378</v>
      </c>
      <c r="H1120" s="80"/>
      <c r="BA1120" s="5" t="str">
        <f t="shared" si="17"/>
        <v>522611</v>
      </c>
      <c r="BB1120" s="5">
        <f>IF(OR($E1120="",$G1120&lt;&gt;"Ativo"),"",IF(COUNTIFS($E$4:$E1120,$E1120,$A$4:$A1120,$A1120,$G$4:$G1120,"Ativo")=1,1,0))</f>
        <v>0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18</v>
      </c>
      <c r="B1121" s="75">
        <v>45782</v>
      </c>
      <c r="C1121" s="73">
        <v>3</v>
      </c>
      <c r="D1121" s="40" t="s">
        <v>206</v>
      </c>
      <c r="E1121" s="25" t="s">
        <v>171</v>
      </c>
      <c r="F1121" s="41">
        <v>6.7148000000000003</v>
      </c>
      <c r="G1121" s="74" t="s">
        <v>378</v>
      </c>
      <c r="H1121" s="80"/>
      <c r="BA1121" s="5" t="str">
        <f t="shared" si="17"/>
        <v>522611</v>
      </c>
      <c r="BB1121" s="5">
        <f>IF(OR($E1121="",$G1121&lt;&gt;"Ativo"),"",IF(COUNTIFS($E$4:$E1121,$E1121,$A$4:$A1121,$A1121,$G$4:$G1121,"Ativo")=1,1,0))</f>
        <v>0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19</v>
      </c>
      <c r="B1122" s="75">
        <v>45789</v>
      </c>
      <c r="C1122" s="73">
        <v>3</v>
      </c>
      <c r="D1122" s="40" t="s">
        <v>206</v>
      </c>
      <c r="E1122" s="25" t="s">
        <v>171</v>
      </c>
      <c r="F1122" s="41">
        <v>6.6829999999999998</v>
      </c>
      <c r="G1122" s="74" t="s">
        <v>378</v>
      </c>
      <c r="H1122" s="80"/>
      <c r="BA1122" s="5" t="str">
        <f t="shared" si="17"/>
        <v>522611</v>
      </c>
      <c r="BB1122" s="5">
        <f>IF(OR($E1122="",$G1122&lt;&gt;"Ativo"),"",IF(COUNTIFS($E$4:$E1122,$E1122,$A$4:$A1122,$A1122,$G$4:$G1122,"Ativo")=1,1,0))</f>
        <v>0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20</v>
      </c>
      <c r="B1123" s="75">
        <v>45796</v>
      </c>
      <c r="C1123" s="73">
        <v>3</v>
      </c>
      <c r="D1123" s="40" t="s">
        <v>206</v>
      </c>
      <c r="E1123" s="25" t="s">
        <v>171</v>
      </c>
      <c r="F1123" s="41">
        <v>6.6195000000000004</v>
      </c>
      <c r="G1123" s="74" t="s">
        <v>378</v>
      </c>
      <c r="H1123" s="80"/>
      <c r="BA1123" s="5" t="str">
        <f t="shared" si="17"/>
        <v>522611</v>
      </c>
      <c r="BB1123" s="5">
        <f>IF(OR($E1123="",$G1123&lt;&gt;"Ativo"),"",IF(COUNTIFS($E$4:$E1123,$E1123,$A$4:$A1123,$A1123,$G$4:$G1123,"Ativo")=1,1,0))</f>
        <v>0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21</v>
      </c>
      <c r="B1124" s="75">
        <v>45803</v>
      </c>
      <c r="C1124" s="73">
        <v>3</v>
      </c>
      <c r="D1124" s="40" t="s">
        <v>206</v>
      </c>
      <c r="E1124" s="25" t="s">
        <v>171</v>
      </c>
      <c r="F1124" s="41">
        <v>6.5796999999999999</v>
      </c>
      <c r="G1124" s="74" t="s">
        <v>378</v>
      </c>
      <c r="H1124" s="80"/>
      <c r="BA1124" s="5" t="str">
        <f t="shared" si="17"/>
        <v>522611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22</v>
      </c>
      <c r="B1125" s="75">
        <v>45810</v>
      </c>
      <c r="C1125" s="73">
        <v>3</v>
      </c>
      <c r="D1125" s="40" t="s">
        <v>206</v>
      </c>
      <c r="E1125" s="25" t="s">
        <v>171</v>
      </c>
      <c r="F1125" s="41">
        <v>6.5411000000000001</v>
      </c>
      <c r="G1125" s="74" t="s">
        <v>378</v>
      </c>
      <c r="H1125" s="80"/>
      <c r="BA1125" s="5" t="str">
        <f t="shared" si="17"/>
        <v>522611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23</v>
      </c>
      <c r="B1126" s="75">
        <v>45817</v>
      </c>
      <c r="C1126" s="73">
        <v>3</v>
      </c>
      <c r="D1126" s="40" t="s">
        <v>206</v>
      </c>
      <c r="E1126" s="25" t="s">
        <v>171</v>
      </c>
      <c r="F1126" s="41">
        <v>6.7690999999999999</v>
      </c>
      <c r="G1126" s="74" t="s">
        <v>378</v>
      </c>
      <c r="H1126" s="80"/>
      <c r="BA1126" s="5" t="str">
        <f t="shared" si="17"/>
        <v>522611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24</v>
      </c>
      <c r="B1127" s="75">
        <v>45824</v>
      </c>
      <c r="C1127" s="73">
        <v>3</v>
      </c>
      <c r="D1127" s="40" t="s">
        <v>206</v>
      </c>
      <c r="E1127" s="25" t="s">
        <v>171</v>
      </c>
      <c r="F1127" s="41">
        <v>6.3752000000000004</v>
      </c>
      <c r="G1127" s="74" t="s">
        <v>378</v>
      </c>
      <c r="H1127" s="80"/>
      <c r="BA1127" s="5" t="str">
        <f t="shared" si="17"/>
        <v>522611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25</v>
      </c>
      <c r="B1128" s="75">
        <v>45831</v>
      </c>
      <c r="C1128" s="73">
        <v>3</v>
      </c>
      <c r="D1128" s="40" t="s">
        <v>206</v>
      </c>
      <c r="E1128" s="25" t="s">
        <v>171</v>
      </c>
      <c r="F1128" s="41">
        <v>6.8933999999999997</v>
      </c>
      <c r="G1128" s="74" t="s">
        <v>378</v>
      </c>
      <c r="H1128" s="80"/>
      <c r="BA1128" s="5" t="str">
        <f t="shared" si="17"/>
        <v>522611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</v>
      </c>
      <c r="B1129" s="75">
        <v>45663</v>
      </c>
      <c r="C1129" s="73">
        <v>1</v>
      </c>
      <c r="D1129" s="40" t="s">
        <v>204</v>
      </c>
      <c r="E1129" s="25" t="s">
        <v>172</v>
      </c>
      <c r="F1129" s="41">
        <v>0.14399999999999999</v>
      </c>
      <c r="G1129" s="74" t="s">
        <v>378</v>
      </c>
      <c r="H1129" s="80"/>
      <c r="BA1129" s="5" t="str">
        <f t="shared" si="17"/>
        <v>522611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2</v>
      </c>
      <c r="B1130" s="75">
        <v>45670</v>
      </c>
      <c r="C1130" s="73">
        <v>1</v>
      </c>
      <c r="D1130" s="40" t="s">
        <v>204</v>
      </c>
      <c r="E1130" s="25" t="s">
        <v>172</v>
      </c>
      <c r="F1130" s="41">
        <v>0.12089999999999999</v>
      </c>
      <c r="G1130" s="74" t="s">
        <v>378</v>
      </c>
      <c r="H1130" s="80"/>
      <c r="BA1130" s="5" t="str">
        <f t="shared" si="17"/>
        <v>522611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3</v>
      </c>
      <c r="B1131" s="75">
        <v>45677</v>
      </c>
      <c r="C1131" s="73">
        <v>1</v>
      </c>
      <c r="D1131" s="40" t="s">
        <v>204</v>
      </c>
      <c r="E1131" s="25" t="s">
        <v>172</v>
      </c>
      <c r="F1131" s="41">
        <v>0.1285</v>
      </c>
      <c r="G1131" s="74" t="s">
        <v>378</v>
      </c>
      <c r="H1131" s="80"/>
      <c r="BA1131" s="5" t="str">
        <f t="shared" si="17"/>
        <v>522611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4</v>
      </c>
      <c r="B1132" s="75">
        <v>45684</v>
      </c>
      <c r="C1132" s="73">
        <v>1</v>
      </c>
      <c r="D1132" s="40" t="s">
        <v>204</v>
      </c>
      <c r="E1132" s="25" t="s">
        <v>172</v>
      </c>
      <c r="F1132" s="41">
        <v>0.123</v>
      </c>
      <c r="G1132" s="74" t="s">
        <v>378</v>
      </c>
      <c r="H1132" s="80"/>
      <c r="BA1132" s="5" t="str">
        <f t="shared" si="17"/>
        <v>522611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5</v>
      </c>
      <c r="B1133" s="75">
        <v>45691</v>
      </c>
      <c r="C1133" s="73">
        <v>1</v>
      </c>
      <c r="D1133" s="40" t="s">
        <v>204</v>
      </c>
      <c r="E1133" s="25" t="s">
        <v>172</v>
      </c>
      <c r="F1133" s="41">
        <v>0.14779999999999999</v>
      </c>
      <c r="G1133" s="74" t="s">
        <v>378</v>
      </c>
      <c r="H1133" s="80"/>
      <c r="BA1133" s="5" t="str">
        <f t="shared" si="17"/>
        <v>522611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6</v>
      </c>
      <c r="B1134" s="75">
        <v>45698</v>
      </c>
      <c r="C1134" s="73">
        <v>1</v>
      </c>
      <c r="D1134" s="40" t="s">
        <v>204</v>
      </c>
      <c r="E1134" s="25" t="s">
        <v>172</v>
      </c>
      <c r="F1134" s="41">
        <v>0.12180000000000001</v>
      </c>
      <c r="G1134" s="74" t="s">
        <v>378</v>
      </c>
      <c r="H1134" s="80"/>
      <c r="BA1134" s="5" t="str">
        <f t="shared" si="17"/>
        <v>522611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7</v>
      </c>
      <c r="B1135" s="75">
        <v>45705</v>
      </c>
      <c r="C1135" s="73">
        <v>1</v>
      </c>
      <c r="D1135" s="40" t="s">
        <v>204</v>
      </c>
      <c r="E1135" s="25" t="s">
        <v>172</v>
      </c>
      <c r="F1135" s="41">
        <v>0.17680000000000001</v>
      </c>
      <c r="G1135" s="74" t="s">
        <v>378</v>
      </c>
      <c r="H1135" s="80"/>
      <c r="BA1135" s="5" t="str">
        <f t="shared" si="17"/>
        <v>522611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8</v>
      </c>
      <c r="B1136" s="75">
        <v>45712</v>
      </c>
      <c r="C1136" s="73">
        <v>1</v>
      </c>
      <c r="D1136" s="40" t="s">
        <v>204</v>
      </c>
      <c r="E1136" s="25" t="s">
        <v>172</v>
      </c>
      <c r="F1136" s="41">
        <v>0.11990000000000001</v>
      </c>
      <c r="G1136" s="74" t="s">
        <v>378</v>
      </c>
      <c r="H1136" s="80"/>
      <c r="BA1136" s="5" t="str">
        <f t="shared" si="17"/>
        <v>522611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9</v>
      </c>
      <c r="B1137" s="75">
        <v>45719</v>
      </c>
      <c r="C1137" s="73">
        <v>1</v>
      </c>
      <c r="D1137" s="40" t="s">
        <v>204</v>
      </c>
      <c r="E1137" s="25" t="s">
        <v>172</v>
      </c>
      <c r="F1137" s="41">
        <v>7.5800000000000006E-2</v>
      </c>
      <c r="G1137" s="74" t="s">
        <v>378</v>
      </c>
      <c r="H1137" s="80"/>
      <c r="BA1137" s="5" t="str">
        <f t="shared" si="17"/>
        <v>522611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10</v>
      </c>
      <c r="B1138" s="75">
        <v>45726</v>
      </c>
      <c r="C1138" s="73">
        <v>1</v>
      </c>
      <c r="D1138" s="40" t="s">
        <v>204</v>
      </c>
      <c r="E1138" s="25" t="s">
        <v>172</v>
      </c>
      <c r="F1138" s="41">
        <v>0.12139999999999999</v>
      </c>
      <c r="G1138" s="74" t="s">
        <v>378</v>
      </c>
      <c r="H1138" s="80"/>
      <c r="BA1138" s="5" t="str">
        <f t="shared" si="17"/>
        <v>522611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11</v>
      </c>
      <c r="B1139" s="75">
        <v>45733</v>
      </c>
      <c r="C1139" s="73">
        <v>1</v>
      </c>
      <c r="D1139" s="40" t="s">
        <v>204</v>
      </c>
      <c r="E1139" s="25" t="s">
        <v>172</v>
      </c>
      <c r="F1139" s="41">
        <v>8.3599999999999994E-2</v>
      </c>
      <c r="G1139" s="74" t="s">
        <v>378</v>
      </c>
      <c r="H1139" s="80"/>
      <c r="BA1139" s="5" t="str">
        <f t="shared" si="17"/>
        <v>522611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12</v>
      </c>
      <c r="B1140" s="75">
        <v>45740</v>
      </c>
      <c r="C1140" s="73">
        <v>1</v>
      </c>
      <c r="D1140" s="40" t="s">
        <v>204</v>
      </c>
      <c r="E1140" s="25" t="s">
        <v>172</v>
      </c>
      <c r="F1140" s="41">
        <v>0.14180000000000001</v>
      </c>
      <c r="G1140" s="74" t="s">
        <v>378</v>
      </c>
      <c r="H1140" s="80"/>
      <c r="BA1140" s="5" t="str">
        <f t="shared" si="17"/>
        <v>522611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13</v>
      </c>
      <c r="B1141" s="75">
        <v>45747</v>
      </c>
      <c r="C1141" s="73">
        <v>1</v>
      </c>
      <c r="D1141" s="40" t="s">
        <v>204</v>
      </c>
      <c r="E1141" s="25" t="s">
        <v>172</v>
      </c>
      <c r="F1141" s="41">
        <v>0.1744</v>
      </c>
      <c r="G1141" s="74" t="s">
        <v>378</v>
      </c>
      <c r="H1141" s="80"/>
      <c r="BA1141" s="5" t="str">
        <f t="shared" si="17"/>
        <v>522611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45754</v>
      </c>
      <c r="C1142" s="73">
        <v>1</v>
      </c>
      <c r="D1142" s="40" t="s">
        <v>204</v>
      </c>
      <c r="E1142" s="25" t="s">
        <v>172</v>
      </c>
      <c r="F1142" s="41">
        <v>0.16220000000000001</v>
      </c>
      <c r="G1142" s="74" t="s">
        <v>378</v>
      </c>
      <c r="H1142" s="80"/>
      <c r="BA1142" s="5" t="str">
        <f t="shared" si="17"/>
        <v>522611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15</v>
      </c>
      <c r="B1143" s="75">
        <v>45761</v>
      </c>
      <c r="C1143" s="73">
        <v>1</v>
      </c>
      <c r="D1143" s="40" t="s">
        <v>204</v>
      </c>
      <c r="E1143" s="25" t="s">
        <v>172</v>
      </c>
      <c r="F1143" s="41">
        <v>0.10340000000000001</v>
      </c>
      <c r="G1143" s="74" t="s">
        <v>378</v>
      </c>
      <c r="H1143" s="80"/>
      <c r="BA1143" s="5" t="str">
        <f t="shared" si="17"/>
        <v>522611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16</v>
      </c>
      <c r="B1144" s="75">
        <v>45768</v>
      </c>
      <c r="C1144" s="73">
        <v>1</v>
      </c>
      <c r="D1144" s="40" t="s">
        <v>204</v>
      </c>
      <c r="E1144" s="25" t="s">
        <v>172</v>
      </c>
      <c r="F1144" s="41">
        <v>0.1205</v>
      </c>
      <c r="G1144" s="74" t="s">
        <v>378</v>
      </c>
      <c r="H1144" s="80"/>
      <c r="BA1144" s="5" t="str">
        <f t="shared" si="17"/>
        <v>522611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17</v>
      </c>
      <c r="B1145" s="75">
        <v>45775</v>
      </c>
      <c r="C1145" s="73">
        <v>1</v>
      </c>
      <c r="D1145" s="40" t="s">
        <v>204</v>
      </c>
      <c r="E1145" s="25" t="s">
        <v>172</v>
      </c>
      <c r="F1145" s="41">
        <v>0.19570000000000001</v>
      </c>
      <c r="G1145" s="74" t="s">
        <v>378</v>
      </c>
      <c r="H1145" s="80"/>
      <c r="BA1145" s="5" t="str">
        <f t="shared" si="17"/>
        <v>522611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18</v>
      </c>
      <c r="B1146" s="75">
        <v>45782</v>
      </c>
      <c r="C1146" s="73">
        <v>1</v>
      </c>
      <c r="D1146" s="40" t="s">
        <v>204</v>
      </c>
      <c r="E1146" s="25" t="s">
        <v>172</v>
      </c>
      <c r="F1146" s="41">
        <v>0.15240000000000001</v>
      </c>
      <c r="G1146" s="74" t="s">
        <v>378</v>
      </c>
      <c r="H1146" s="80"/>
      <c r="BA1146" s="5" t="str">
        <f t="shared" si="17"/>
        <v>522611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19</v>
      </c>
      <c r="B1147" s="75">
        <v>45789</v>
      </c>
      <c r="C1147" s="73">
        <v>1</v>
      </c>
      <c r="D1147" s="40" t="s">
        <v>204</v>
      </c>
      <c r="E1147" s="25" t="s">
        <v>172</v>
      </c>
      <c r="F1147" s="41">
        <v>0.1431</v>
      </c>
      <c r="G1147" s="74" t="s">
        <v>378</v>
      </c>
      <c r="H1147" s="80"/>
      <c r="BA1147" s="5" t="str">
        <f t="shared" si="17"/>
        <v>522611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20</v>
      </c>
      <c r="B1148" s="75">
        <v>45796</v>
      </c>
      <c r="C1148" s="73">
        <v>1</v>
      </c>
      <c r="D1148" s="40" t="s">
        <v>204</v>
      </c>
      <c r="E1148" s="25" t="s">
        <v>172</v>
      </c>
      <c r="F1148" s="41">
        <v>0.17430000000000001</v>
      </c>
      <c r="G1148" s="74" t="s">
        <v>378</v>
      </c>
      <c r="H1148" s="80"/>
      <c r="BA1148" s="5" t="str">
        <f t="shared" si="17"/>
        <v>522611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21</v>
      </c>
      <c r="B1149" s="75">
        <v>45803</v>
      </c>
      <c r="C1149" s="73">
        <v>1</v>
      </c>
      <c r="D1149" s="40" t="s">
        <v>204</v>
      </c>
      <c r="E1149" s="25" t="s">
        <v>172</v>
      </c>
      <c r="F1149" s="41">
        <v>0.21560000000000001</v>
      </c>
      <c r="G1149" s="74" t="s">
        <v>378</v>
      </c>
      <c r="H1149" s="80"/>
      <c r="BA1149" s="5" t="str">
        <f t="shared" si="17"/>
        <v>522611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22</v>
      </c>
      <c r="B1150" s="75">
        <v>45810</v>
      </c>
      <c r="C1150" s="73">
        <v>1</v>
      </c>
      <c r="D1150" s="40" t="s">
        <v>204</v>
      </c>
      <c r="E1150" s="25" t="s">
        <v>172</v>
      </c>
      <c r="F1150" s="41">
        <v>0.18140000000000001</v>
      </c>
      <c r="G1150" s="74" t="s">
        <v>378</v>
      </c>
      <c r="H1150" s="80"/>
      <c r="BA1150" s="5" t="str">
        <f t="shared" si="17"/>
        <v>522611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23</v>
      </c>
      <c r="B1151" s="75">
        <v>45817</v>
      </c>
      <c r="C1151" s="73">
        <v>1</v>
      </c>
      <c r="D1151" s="40" t="s">
        <v>204</v>
      </c>
      <c r="E1151" s="25" t="s">
        <v>172</v>
      </c>
      <c r="F1151" s="41">
        <v>0.14710000000000001</v>
      </c>
      <c r="G1151" s="74" t="s">
        <v>378</v>
      </c>
      <c r="H1151" s="80"/>
      <c r="BA1151" s="5" t="str">
        <f t="shared" si="17"/>
        <v>522611</v>
      </c>
      <c r="BB1151" s="5">
        <f>IF(OR($E1151="",$G1151&lt;&gt;"Ativo"),"",IF(COUNTIFS($E$4:$E1151,$E1151,$A$4:$A1151,$A1151,$G$4:$G1151,"Ativo")=1,1,0))</f>
        <v>1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24</v>
      </c>
      <c r="B1152" s="75">
        <v>45824</v>
      </c>
      <c r="C1152" s="73">
        <v>1</v>
      </c>
      <c r="D1152" s="40" t="s">
        <v>204</v>
      </c>
      <c r="E1152" s="25" t="s">
        <v>172</v>
      </c>
      <c r="F1152" s="41">
        <v>0.1535</v>
      </c>
      <c r="G1152" s="74" t="s">
        <v>378</v>
      </c>
      <c r="H1152" s="80"/>
      <c r="BA1152" s="5" t="str">
        <f t="shared" si="17"/>
        <v>522611</v>
      </c>
      <c r="BB1152" s="5">
        <f>IF(OR($E1152="",$G1152&lt;&gt;"Ativo"),"",IF(COUNTIFS($E$4:$E1152,$E1152,$A$4:$A1152,$A1152,$G$4:$G1152,"Ativo")=1,1,0))</f>
        <v>1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25</v>
      </c>
      <c r="B1153" s="75">
        <v>45831</v>
      </c>
      <c r="C1153" s="73">
        <v>1</v>
      </c>
      <c r="D1153" s="40" t="s">
        <v>204</v>
      </c>
      <c r="E1153" s="25" t="s">
        <v>172</v>
      </c>
      <c r="F1153" s="41">
        <v>0.1613</v>
      </c>
      <c r="G1153" s="74" t="s">
        <v>378</v>
      </c>
      <c r="H1153" s="80"/>
      <c r="BA1153" s="5" t="str">
        <f t="shared" si="17"/>
        <v>522611</v>
      </c>
      <c r="BB1153" s="5">
        <f>IF(OR($E1153="",$G1153&lt;&gt;"Ativo"),"",IF(COUNTIFS($E$4:$E1153,$E1153,$A$4:$A1153,$A1153,$G$4:$G1153,"Ativo")=1,1,0))</f>
        <v>1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</v>
      </c>
      <c r="B1154" s="75">
        <v>45663</v>
      </c>
      <c r="C1154" s="73">
        <v>2</v>
      </c>
      <c r="D1154" s="40" t="s">
        <v>205</v>
      </c>
      <c r="E1154" s="25" t="s">
        <v>172</v>
      </c>
      <c r="F1154" s="41">
        <v>0.41160000000000002</v>
      </c>
      <c r="G1154" s="74" t="s">
        <v>378</v>
      </c>
      <c r="H1154" s="80"/>
      <c r="BA1154" s="5" t="str">
        <f t="shared" si="17"/>
        <v>522611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2</v>
      </c>
      <c r="B1155" s="75">
        <v>45670</v>
      </c>
      <c r="C1155" s="73">
        <v>2</v>
      </c>
      <c r="D1155" s="40" t="s">
        <v>205</v>
      </c>
      <c r="E1155" s="25" t="s">
        <v>172</v>
      </c>
      <c r="F1155" s="41">
        <v>0.4037</v>
      </c>
      <c r="G1155" s="74" t="s">
        <v>378</v>
      </c>
      <c r="H1155" s="80"/>
      <c r="BA1155" s="5" t="str">
        <f t="shared" si="17"/>
        <v>522611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3</v>
      </c>
      <c r="B1156" s="75">
        <v>45677</v>
      </c>
      <c r="C1156" s="73">
        <v>2</v>
      </c>
      <c r="D1156" s="40" t="s">
        <v>205</v>
      </c>
      <c r="E1156" s="25" t="s">
        <v>172</v>
      </c>
      <c r="F1156" s="41">
        <v>0.42330000000000001</v>
      </c>
      <c r="G1156" s="74" t="s">
        <v>378</v>
      </c>
      <c r="H1156" s="80"/>
      <c r="BA1156" s="5" t="str">
        <f t="shared" ref="BA1156:BA1219" si="18">IF($D1156="","",MID($D1156,4,6))</f>
        <v>522611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4</v>
      </c>
      <c r="B1157" s="75">
        <v>45684</v>
      </c>
      <c r="C1157" s="73">
        <v>2</v>
      </c>
      <c r="D1157" s="40" t="s">
        <v>205</v>
      </c>
      <c r="E1157" s="25" t="s">
        <v>172</v>
      </c>
      <c r="F1157" s="41">
        <v>0.40570000000000001</v>
      </c>
      <c r="G1157" s="74" t="s">
        <v>378</v>
      </c>
      <c r="H1157" s="80"/>
      <c r="BA1157" s="5" t="str">
        <f t="shared" si="18"/>
        <v>522611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5</v>
      </c>
      <c r="B1158" s="75">
        <v>45691</v>
      </c>
      <c r="C1158" s="73">
        <v>2</v>
      </c>
      <c r="D1158" s="40" t="s">
        <v>205</v>
      </c>
      <c r="E1158" s="25" t="s">
        <v>172</v>
      </c>
      <c r="F1158" s="41">
        <v>0.42130000000000001</v>
      </c>
      <c r="G1158" s="74" t="s">
        <v>378</v>
      </c>
      <c r="H1158" s="80"/>
      <c r="BA1158" s="5" t="str">
        <f t="shared" si="18"/>
        <v>522611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6</v>
      </c>
      <c r="B1159" s="75">
        <v>45698</v>
      </c>
      <c r="C1159" s="73">
        <v>2</v>
      </c>
      <c r="D1159" s="40" t="s">
        <v>205</v>
      </c>
      <c r="E1159" s="25" t="s">
        <v>172</v>
      </c>
      <c r="F1159" s="41">
        <v>0.42409999999999998</v>
      </c>
      <c r="G1159" s="74" t="s">
        <v>378</v>
      </c>
      <c r="H1159" s="80"/>
      <c r="BA1159" s="5" t="str">
        <f t="shared" si="18"/>
        <v>522611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7</v>
      </c>
      <c r="B1160" s="75">
        <v>45705</v>
      </c>
      <c r="C1160" s="73">
        <v>2</v>
      </c>
      <c r="D1160" s="40" t="s">
        <v>205</v>
      </c>
      <c r="E1160" s="25" t="s">
        <v>172</v>
      </c>
      <c r="F1160" s="41">
        <v>0.46379999999999999</v>
      </c>
      <c r="G1160" s="74" t="s">
        <v>378</v>
      </c>
      <c r="H1160" s="80"/>
      <c r="BA1160" s="5" t="str">
        <f t="shared" si="18"/>
        <v>522611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8</v>
      </c>
      <c r="B1161" s="75">
        <v>45712</v>
      </c>
      <c r="C1161" s="73">
        <v>2</v>
      </c>
      <c r="D1161" s="40" t="s">
        <v>205</v>
      </c>
      <c r="E1161" s="25" t="s">
        <v>172</v>
      </c>
      <c r="F1161" s="41">
        <v>0.40739999999999998</v>
      </c>
      <c r="G1161" s="74" t="s">
        <v>378</v>
      </c>
      <c r="H1161" s="80"/>
      <c r="BA1161" s="5" t="str">
        <f t="shared" si="18"/>
        <v>522611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9</v>
      </c>
      <c r="B1162" s="75">
        <v>45719</v>
      </c>
      <c r="C1162" s="73">
        <v>2</v>
      </c>
      <c r="D1162" s="40" t="s">
        <v>205</v>
      </c>
      <c r="E1162" s="25" t="s">
        <v>172</v>
      </c>
      <c r="F1162" s="41">
        <v>0.42030000000000001</v>
      </c>
      <c r="G1162" s="74" t="s">
        <v>378</v>
      </c>
      <c r="H1162" s="80"/>
      <c r="BA1162" s="5" t="str">
        <f t="shared" si="18"/>
        <v>522611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10</v>
      </c>
      <c r="B1163" s="75">
        <v>45726</v>
      </c>
      <c r="C1163" s="73">
        <v>2</v>
      </c>
      <c r="D1163" s="40" t="s">
        <v>205</v>
      </c>
      <c r="E1163" s="25" t="s">
        <v>172</v>
      </c>
      <c r="F1163" s="41">
        <v>0.41949999999999998</v>
      </c>
      <c r="G1163" s="74" t="s">
        <v>378</v>
      </c>
      <c r="H1163" s="80"/>
      <c r="BA1163" s="5" t="str">
        <f t="shared" si="18"/>
        <v>522611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11</v>
      </c>
      <c r="B1164" s="75">
        <v>45733</v>
      </c>
      <c r="C1164" s="73">
        <v>2</v>
      </c>
      <c r="D1164" s="40" t="s">
        <v>205</v>
      </c>
      <c r="E1164" s="25" t="s">
        <v>172</v>
      </c>
      <c r="F1164" s="41">
        <v>0.43009999999999998</v>
      </c>
      <c r="G1164" s="74" t="s">
        <v>378</v>
      </c>
      <c r="H1164" s="80"/>
      <c r="BA1164" s="5" t="str">
        <f t="shared" si="18"/>
        <v>522611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12</v>
      </c>
      <c r="B1165" s="75">
        <v>45740</v>
      </c>
      <c r="C1165" s="73">
        <v>2</v>
      </c>
      <c r="D1165" s="40" t="s">
        <v>205</v>
      </c>
      <c r="E1165" s="25" t="s">
        <v>172</v>
      </c>
      <c r="F1165" s="41">
        <v>0.44090000000000001</v>
      </c>
      <c r="G1165" s="74" t="s">
        <v>378</v>
      </c>
      <c r="H1165" s="80"/>
      <c r="BA1165" s="5" t="str">
        <f t="shared" si="18"/>
        <v>522611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13</v>
      </c>
      <c r="B1166" s="75">
        <v>45747</v>
      </c>
      <c r="C1166" s="73">
        <v>2</v>
      </c>
      <c r="D1166" s="40" t="s">
        <v>205</v>
      </c>
      <c r="E1166" s="25" t="s">
        <v>172</v>
      </c>
      <c r="F1166" s="41">
        <v>0.4138</v>
      </c>
      <c r="G1166" s="74" t="s">
        <v>378</v>
      </c>
      <c r="H1166" s="80"/>
      <c r="BA1166" s="5" t="str">
        <f t="shared" si="18"/>
        <v>522611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45754</v>
      </c>
      <c r="C1167" s="73">
        <v>2</v>
      </c>
      <c r="D1167" s="40" t="s">
        <v>205</v>
      </c>
      <c r="E1167" s="25" t="s">
        <v>172</v>
      </c>
      <c r="F1167" s="41">
        <v>0.40789999999999998</v>
      </c>
      <c r="G1167" s="74" t="s">
        <v>378</v>
      </c>
      <c r="H1167" s="80"/>
      <c r="BA1167" s="5" t="str">
        <f t="shared" si="18"/>
        <v>522611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15</v>
      </c>
      <c r="B1168" s="75">
        <v>45761</v>
      </c>
      <c r="C1168" s="73">
        <v>2</v>
      </c>
      <c r="D1168" s="40" t="s">
        <v>205</v>
      </c>
      <c r="E1168" s="25" t="s">
        <v>172</v>
      </c>
      <c r="F1168" s="41">
        <v>0.39340000000000003</v>
      </c>
      <c r="G1168" s="74" t="s">
        <v>378</v>
      </c>
      <c r="H1168" s="80"/>
      <c r="BA1168" s="5" t="str">
        <f t="shared" si="18"/>
        <v>522611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16</v>
      </c>
      <c r="B1169" s="75">
        <v>45768</v>
      </c>
      <c r="C1169" s="73">
        <v>2</v>
      </c>
      <c r="D1169" s="40" t="s">
        <v>205</v>
      </c>
      <c r="E1169" s="25" t="s">
        <v>172</v>
      </c>
      <c r="F1169" s="41">
        <v>0.40610000000000002</v>
      </c>
      <c r="G1169" s="74" t="s">
        <v>378</v>
      </c>
      <c r="H1169" s="80"/>
      <c r="BA1169" s="5" t="str">
        <f t="shared" si="18"/>
        <v>522611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17</v>
      </c>
      <c r="B1170" s="75">
        <v>45775</v>
      </c>
      <c r="C1170" s="73">
        <v>2</v>
      </c>
      <c r="D1170" s="40" t="s">
        <v>205</v>
      </c>
      <c r="E1170" s="25" t="s">
        <v>172</v>
      </c>
      <c r="F1170" s="41">
        <v>0.43190000000000001</v>
      </c>
      <c r="G1170" s="74" t="s">
        <v>378</v>
      </c>
      <c r="H1170" s="80"/>
      <c r="BA1170" s="5" t="str">
        <f t="shared" si="18"/>
        <v>522611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18</v>
      </c>
      <c r="B1171" s="75">
        <v>45782</v>
      </c>
      <c r="C1171" s="73">
        <v>2</v>
      </c>
      <c r="D1171" s="40" t="s">
        <v>205</v>
      </c>
      <c r="E1171" s="25" t="s">
        <v>172</v>
      </c>
      <c r="F1171" s="41">
        <v>0.42320000000000002</v>
      </c>
      <c r="G1171" s="74" t="s">
        <v>378</v>
      </c>
      <c r="H1171" s="80"/>
      <c r="BA1171" s="5" t="str">
        <f t="shared" si="18"/>
        <v>522611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19</v>
      </c>
      <c r="B1172" s="75">
        <v>45789</v>
      </c>
      <c r="C1172" s="73">
        <v>2</v>
      </c>
      <c r="D1172" s="40" t="s">
        <v>205</v>
      </c>
      <c r="E1172" s="25" t="s">
        <v>172</v>
      </c>
      <c r="F1172" s="41">
        <v>0.40450000000000003</v>
      </c>
      <c r="G1172" s="74" t="s">
        <v>378</v>
      </c>
      <c r="H1172" s="80"/>
      <c r="BA1172" s="5" t="str">
        <f t="shared" si="18"/>
        <v>522611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20</v>
      </c>
      <c r="B1173" s="75">
        <v>45796</v>
      </c>
      <c r="C1173" s="73">
        <v>2</v>
      </c>
      <c r="D1173" s="40" t="s">
        <v>205</v>
      </c>
      <c r="E1173" s="25" t="s">
        <v>172</v>
      </c>
      <c r="F1173" s="41">
        <v>0.4158</v>
      </c>
      <c r="G1173" s="74" t="s">
        <v>378</v>
      </c>
      <c r="H1173" s="80"/>
      <c r="BA1173" s="5" t="str">
        <f t="shared" si="18"/>
        <v>522611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21</v>
      </c>
      <c r="B1174" s="75">
        <v>45803</v>
      </c>
      <c r="C1174" s="73">
        <v>2</v>
      </c>
      <c r="D1174" s="40" t="s">
        <v>205</v>
      </c>
      <c r="E1174" s="25" t="s">
        <v>172</v>
      </c>
      <c r="F1174" s="41">
        <v>0.42299999999999999</v>
      </c>
      <c r="G1174" s="74" t="s">
        <v>378</v>
      </c>
      <c r="H1174" s="80"/>
      <c r="BA1174" s="5" t="str">
        <f t="shared" si="18"/>
        <v>522611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22</v>
      </c>
      <c r="B1175" s="75">
        <v>45810</v>
      </c>
      <c r="C1175" s="73">
        <v>2</v>
      </c>
      <c r="D1175" s="40" t="s">
        <v>205</v>
      </c>
      <c r="E1175" s="25" t="s">
        <v>172</v>
      </c>
      <c r="F1175" s="41">
        <v>0.43130000000000002</v>
      </c>
      <c r="G1175" s="74" t="s">
        <v>378</v>
      </c>
      <c r="H1175" s="80"/>
      <c r="BA1175" s="5" t="str">
        <f t="shared" si="18"/>
        <v>522611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23</v>
      </c>
      <c r="B1176" s="75">
        <v>45817</v>
      </c>
      <c r="C1176" s="73">
        <v>2</v>
      </c>
      <c r="D1176" s="40" t="s">
        <v>205</v>
      </c>
      <c r="E1176" s="25" t="s">
        <v>172</v>
      </c>
      <c r="F1176" s="41">
        <v>0.41189999999999999</v>
      </c>
      <c r="G1176" s="74" t="s">
        <v>378</v>
      </c>
      <c r="H1176" s="80"/>
      <c r="BA1176" s="5" t="str">
        <f t="shared" si="18"/>
        <v>522611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24</v>
      </c>
      <c r="B1177" s="75">
        <v>45824</v>
      </c>
      <c r="C1177" s="73">
        <v>2</v>
      </c>
      <c r="D1177" s="40" t="s">
        <v>205</v>
      </c>
      <c r="E1177" s="25" t="s">
        <v>172</v>
      </c>
      <c r="F1177" s="41">
        <v>0.41799999999999998</v>
      </c>
      <c r="G1177" s="74" t="s">
        <v>378</v>
      </c>
      <c r="H1177" s="80"/>
      <c r="BA1177" s="5" t="str">
        <f t="shared" si="18"/>
        <v>522611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25</v>
      </c>
      <c r="B1178" s="75">
        <v>45831</v>
      </c>
      <c r="C1178" s="73">
        <v>2</v>
      </c>
      <c r="D1178" s="40" t="s">
        <v>205</v>
      </c>
      <c r="E1178" s="25" t="s">
        <v>172</v>
      </c>
      <c r="F1178" s="41">
        <v>0.39029999999999998</v>
      </c>
      <c r="G1178" s="74" t="s">
        <v>378</v>
      </c>
      <c r="H1178" s="80"/>
      <c r="BA1178" s="5" t="str">
        <f t="shared" si="18"/>
        <v>522611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</v>
      </c>
      <c r="B1179" s="75">
        <v>45663</v>
      </c>
      <c r="C1179" s="73">
        <v>3</v>
      </c>
      <c r="D1179" s="40" t="s">
        <v>206</v>
      </c>
      <c r="E1179" s="25" t="s">
        <v>172</v>
      </c>
      <c r="F1179" s="41">
        <v>1.0515000000000001</v>
      </c>
      <c r="G1179" s="74" t="s">
        <v>378</v>
      </c>
      <c r="H1179" s="80"/>
      <c r="BA1179" s="5" t="str">
        <f t="shared" si="18"/>
        <v>522611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2</v>
      </c>
      <c r="B1180" s="75">
        <v>45670</v>
      </c>
      <c r="C1180" s="73">
        <v>3</v>
      </c>
      <c r="D1180" s="40" t="s">
        <v>206</v>
      </c>
      <c r="E1180" s="25" t="s">
        <v>172</v>
      </c>
      <c r="F1180" s="41">
        <v>1.1415999999999999</v>
      </c>
      <c r="G1180" s="74" t="s">
        <v>378</v>
      </c>
      <c r="H1180" s="80"/>
      <c r="BA1180" s="5" t="str">
        <f t="shared" si="18"/>
        <v>522611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3">
        <v>3</v>
      </c>
      <c r="B1181" s="75">
        <v>45677</v>
      </c>
      <c r="C1181" s="73">
        <v>3</v>
      </c>
      <c r="D1181" s="40" t="s">
        <v>206</v>
      </c>
      <c r="E1181" s="25" t="s">
        <v>172</v>
      </c>
      <c r="F1181" s="41">
        <v>1.0177</v>
      </c>
      <c r="G1181" s="74" t="s">
        <v>378</v>
      </c>
      <c r="H1181" s="80"/>
      <c r="BA1181" s="5" t="str">
        <f t="shared" si="18"/>
        <v>522611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4</v>
      </c>
      <c r="B1182" s="75">
        <v>45684</v>
      </c>
      <c r="C1182" s="73">
        <v>3</v>
      </c>
      <c r="D1182" s="40" t="s">
        <v>206</v>
      </c>
      <c r="E1182" s="25" t="s">
        <v>172</v>
      </c>
      <c r="F1182" s="41">
        <v>1.0780000000000001</v>
      </c>
      <c r="G1182" s="74" t="s">
        <v>378</v>
      </c>
      <c r="H1182" s="80"/>
      <c r="BA1182" s="5" t="str">
        <f t="shared" si="18"/>
        <v>522611</v>
      </c>
      <c r="BB1182" s="5">
        <f>IF(OR($E1182="",$G1182&lt;&gt;"Ativo"),"",IF(COUNTIFS($E$4:$E1182,$E1182,$A$4:$A1182,$A1182,$G$4:$G1182,"Ativo")=1,1,0))</f>
        <v>0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5</v>
      </c>
      <c r="B1183" s="75">
        <v>45691</v>
      </c>
      <c r="C1183" s="73">
        <v>3</v>
      </c>
      <c r="D1183" s="40" t="s">
        <v>206</v>
      </c>
      <c r="E1183" s="25" t="s">
        <v>172</v>
      </c>
      <c r="F1183" s="41">
        <v>1.0961000000000001</v>
      </c>
      <c r="G1183" s="74" t="s">
        <v>378</v>
      </c>
      <c r="H1183" s="80"/>
      <c r="BA1183" s="5" t="str">
        <f t="shared" si="18"/>
        <v>522611</v>
      </c>
      <c r="BB1183" s="5">
        <f>IF(OR($E1183="",$G1183&lt;&gt;"Ativo"),"",IF(COUNTIFS($E$4:$E1183,$E1183,$A$4:$A1183,$A1183,$G$4:$G1183,"Ativo")=1,1,0))</f>
        <v>0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6</v>
      </c>
      <c r="B1184" s="75">
        <v>45698</v>
      </c>
      <c r="C1184" s="73">
        <v>3</v>
      </c>
      <c r="D1184" s="40" t="s">
        <v>206</v>
      </c>
      <c r="E1184" s="25" t="s">
        <v>172</v>
      </c>
      <c r="F1184" s="41">
        <v>1.0768</v>
      </c>
      <c r="G1184" s="74" t="s">
        <v>378</v>
      </c>
      <c r="H1184" s="80"/>
      <c r="BA1184" s="5" t="str">
        <f t="shared" si="18"/>
        <v>522611</v>
      </c>
      <c r="BB1184" s="5">
        <f>IF(OR($E1184="",$G1184&lt;&gt;"Ativo"),"",IF(COUNTIFS($E$4:$E1184,$E1184,$A$4:$A1184,$A1184,$G$4:$G1184,"Ativo")=1,1,0))</f>
        <v>0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7</v>
      </c>
      <c r="B1185" s="75">
        <v>45705</v>
      </c>
      <c r="C1185" s="73">
        <v>3</v>
      </c>
      <c r="D1185" s="40" t="s">
        <v>206</v>
      </c>
      <c r="E1185" s="25" t="s">
        <v>172</v>
      </c>
      <c r="F1185" s="41">
        <v>1.0627</v>
      </c>
      <c r="G1185" s="74" t="s">
        <v>378</v>
      </c>
      <c r="H1185" s="80"/>
      <c r="BA1185" s="5" t="str">
        <f t="shared" si="18"/>
        <v>522611</v>
      </c>
      <c r="BB1185" s="5">
        <f>IF(OR($E1185="",$G1185&lt;&gt;"Ativo"),"",IF(COUNTIFS($E$4:$E1185,$E1185,$A$4:$A1185,$A1185,$G$4:$G1185,"Ativo")=1,1,0))</f>
        <v>0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8</v>
      </c>
      <c r="B1186" s="75">
        <v>45712</v>
      </c>
      <c r="C1186" s="73">
        <v>3</v>
      </c>
      <c r="D1186" s="40" t="s">
        <v>206</v>
      </c>
      <c r="E1186" s="25" t="s">
        <v>172</v>
      </c>
      <c r="F1186" s="41">
        <v>1.087</v>
      </c>
      <c r="G1186" s="74" t="s">
        <v>378</v>
      </c>
      <c r="H1186" s="80"/>
      <c r="BA1186" s="5" t="str">
        <f t="shared" si="18"/>
        <v>522611</v>
      </c>
      <c r="BB1186" s="5">
        <f>IF(OR($E1186="",$G1186&lt;&gt;"Ativo"),"",IF(COUNTIFS($E$4:$E1186,$E1186,$A$4:$A1186,$A1186,$G$4:$G1186,"Ativo")=1,1,0))</f>
        <v>0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9</v>
      </c>
      <c r="B1187" s="75">
        <v>45719</v>
      </c>
      <c r="C1187" s="73">
        <v>3</v>
      </c>
      <c r="D1187" s="40" t="s">
        <v>206</v>
      </c>
      <c r="E1187" s="25" t="s">
        <v>172</v>
      </c>
      <c r="F1187" s="41">
        <v>1.0888</v>
      </c>
      <c r="G1187" s="74" t="s">
        <v>378</v>
      </c>
      <c r="H1187" s="80"/>
      <c r="BA1187" s="5" t="str">
        <f t="shared" si="18"/>
        <v>522611</v>
      </c>
      <c r="BB1187" s="5">
        <f>IF(OR($E1187="",$G1187&lt;&gt;"Ativo"),"",IF(COUNTIFS($E$4:$E1187,$E1187,$A$4:$A1187,$A1187,$G$4:$G1187,"Ativo")=1,1,0))</f>
        <v>0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10</v>
      </c>
      <c r="B1188" s="75">
        <v>45726</v>
      </c>
      <c r="C1188" s="73">
        <v>3</v>
      </c>
      <c r="D1188" s="40" t="s">
        <v>206</v>
      </c>
      <c r="E1188" s="25" t="s">
        <v>172</v>
      </c>
      <c r="F1188" s="41">
        <v>1.0863</v>
      </c>
      <c r="G1188" s="74" t="s">
        <v>378</v>
      </c>
      <c r="H1188" s="80"/>
      <c r="BA1188" s="5" t="str">
        <f t="shared" si="18"/>
        <v>522611</v>
      </c>
      <c r="BB1188" s="5">
        <f>IF(OR($E1188="",$G1188&lt;&gt;"Ativo"),"",IF(COUNTIFS($E$4:$E1188,$E1188,$A$4:$A1188,$A1188,$G$4:$G1188,"Ativo")=1,1,0))</f>
        <v>0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11</v>
      </c>
      <c r="B1189" s="75">
        <v>45733</v>
      </c>
      <c r="C1189" s="73">
        <v>3</v>
      </c>
      <c r="D1189" s="40" t="s">
        <v>206</v>
      </c>
      <c r="E1189" s="25" t="s">
        <v>172</v>
      </c>
      <c r="F1189" s="41">
        <v>1.0278</v>
      </c>
      <c r="G1189" s="74" t="s">
        <v>378</v>
      </c>
      <c r="H1189" s="80"/>
      <c r="BA1189" s="5" t="str">
        <f t="shared" si="18"/>
        <v>522611</v>
      </c>
      <c r="BB1189" s="5">
        <f>IF(OR($E1189="",$G1189&lt;&gt;"Ativo"),"",IF(COUNTIFS($E$4:$E1189,$E1189,$A$4:$A1189,$A1189,$G$4:$G1189,"Ativo")=1,1,0))</f>
        <v>0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12</v>
      </c>
      <c r="B1190" s="75">
        <v>45740</v>
      </c>
      <c r="C1190" s="73">
        <v>3</v>
      </c>
      <c r="D1190" s="40" t="s">
        <v>206</v>
      </c>
      <c r="E1190" s="25" t="s">
        <v>172</v>
      </c>
      <c r="F1190" s="41">
        <v>1.0842000000000001</v>
      </c>
      <c r="G1190" s="74" t="s">
        <v>378</v>
      </c>
      <c r="H1190" s="80"/>
      <c r="BA1190" s="5" t="str">
        <f t="shared" si="18"/>
        <v>522611</v>
      </c>
      <c r="BB1190" s="5">
        <f>IF(OR($E1190="",$G1190&lt;&gt;"Ativo"),"",IF(COUNTIFS($E$4:$E1190,$E1190,$A$4:$A1190,$A1190,$G$4:$G1190,"Ativo")=1,1,0))</f>
        <v>0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13</v>
      </c>
      <c r="B1191" s="75">
        <v>45747</v>
      </c>
      <c r="C1191" s="73">
        <v>3</v>
      </c>
      <c r="D1191" s="40" t="s">
        <v>206</v>
      </c>
      <c r="E1191" s="25" t="s">
        <v>172</v>
      </c>
      <c r="F1191" s="41">
        <v>1.0610999999999999</v>
      </c>
      <c r="G1191" s="74" t="s">
        <v>378</v>
      </c>
      <c r="H1191" s="80"/>
      <c r="BA1191" s="5" t="str">
        <f t="shared" si="18"/>
        <v>522611</v>
      </c>
      <c r="BB1191" s="5">
        <f>IF(OR($E1191="",$G1191&lt;&gt;"Ativo"),"",IF(COUNTIFS($E$4:$E1191,$E1191,$A$4:$A1191,$A1191,$G$4:$G1191,"Ativo")=1,1,0))</f>
        <v>0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14</v>
      </c>
      <c r="B1192" s="75">
        <v>45754</v>
      </c>
      <c r="C1192" s="73">
        <v>3</v>
      </c>
      <c r="D1192" s="40" t="s">
        <v>206</v>
      </c>
      <c r="E1192" s="25" t="s">
        <v>172</v>
      </c>
      <c r="F1192" s="41">
        <v>1.0710999999999999</v>
      </c>
      <c r="G1192" s="74" t="s">
        <v>378</v>
      </c>
      <c r="H1192" s="80"/>
      <c r="BA1192" s="5" t="str">
        <f t="shared" si="18"/>
        <v>522611</v>
      </c>
      <c r="BB1192" s="5">
        <f>IF(OR($E1192="",$G1192&lt;&gt;"Ativo"),"",IF(COUNTIFS($E$4:$E1192,$E1192,$A$4:$A1192,$A1192,$G$4:$G1192,"Ativo")=1,1,0))</f>
        <v>0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45761</v>
      </c>
      <c r="C1193" s="73">
        <v>3</v>
      </c>
      <c r="D1193" s="40" t="s">
        <v>206</v>
      </c>
      <c r="E1193" s="25" t="s">
        <v>172</v>
      </c>
      <c r="F1193" s="41">
        <v>1.0964</v>
      </c>
      <c r="G1193" s="74" t="s">
        <v>378</v>
      </c>
      <c r="H1193" s="80"/>
      <c r="BA1193" s="5" t="str">
        <f t="shared" si="18"/>
        <v>522611</v>
      </c>
      <c r="BB1193" s="5">
        <f>IF(OR($E1193="",$G1193&lt;&gt;"Ativo"),"",IF(COUNTIFS($E$4:$E1193,$E1193,$A$4:$A1193,$A1193,$G$4:$G1193,"Ativo")=1,1,0))</f>
        <v>0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16</v>
      </c>
      <c r="B1194" s="75">
        <v>45768</v>
      </c>
      <c r="C1194" s="73">
        <v>3</v>
      </c>
      <c r="D1194" s="40" t="s">
        <v>206</v>
      </c>
      <c r="E1194" s="25" t="s">
        <v>172</v>
      </c>
      <c r="F1194" s="41">
        <v>1.1097999999999999</v>
      </c>
      <c r="G1194" s="74" t="s">
        <v>378</v>
      </c>
      <c r="H1194" s="80"/>
      <c r="BA1194" s="5" t="str">
        <f t="shared" si="18"/>
        <v>522611</v>
      </c>
      <c r="BB1194" s="5">
        <f>IF(OR($E1194="",$G1194&lt;&gt;"Ativo"),"",IF(COUNTIFS($E$4:$E1194,$E1194,$A$4:$A1194,$A1194,$G$4:$G1194,"Ativo")=1,1,0))</f>
        <v>0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17</v>
      </c>
      <c r="B1195" s="75">
        <v>45775</v>
      </c>
      <c r="C1195" s="73">
        <v>3</v>
      </c>
      <c r="D1195" s="40" t="s">
        <v>206</v>
      </c>
      <c r="E1195" s="25" t="s">
        <v>172</v>
      </c>
      <c r="F1195" s="41">
        <v>1.1182000000000001</v>
      </c>
      <c r="G1195" s="74" t="s">
        <v>378</v>
      </c>
      <c r="H1195" s="80"/>
      <c r="BA1195" s="5" t="str">
        <f t="shared" si="18"/>
        <v>522611</v>
      </c>
      <c r="BB1195" s="5">
        <f>IF(OR($E1195="",$G1195&lt;&gt;"Ativo"),"",IF(COUNTIFS($E$4:$E1195,$E1195,$A$4:$A1195,$A1195,$G$4:$G1195,"Ativo")=1,1,0))</f>
        <v>0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18</v>
      </c>
      <c r="B1196" s="75">
        <v>45782</v>
      </c>
      <c r="C1196" s="73">
        <v>3</v>
      </c>
      <c r="D1196" s="40" t="s">
        <v>206</v>
      </c>
      <c r="E1196" s="25" t="s">
        <v>172</v>
      </c>
      <c r="F1196" s="41">
        <v>1.0728</v>
      </c>
      <c r="G1196" s="74" t="s">
        <v>378</v>
      </c>
      <c r="H1196" s="80"/>
      <c r="BA1196" s="5" t="str">
        <f t="shared" si="18"/>
        <v>522611</v>
      </c>
      <c r="BB1196" s="5">
        <f>IF(OR($E1196="",$G1196&lt;&gt;"Ativo"),"",IF(COUNTIFS($E$4:$E1196,$E1196,$A$4:$A1196,$A1196,$G$4:$G1196,"Ativo")=1,1,0))</f>
        <v>0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19</v>
      </c>
      <c r="B1197" s="75">
        <v>45789</v>
      </c>
      <c r="C1197" s="73">
        <v>3</v>
      </c>
      <c r="D1197" s="40" t="s">
        <v>206</v>
      </c>
      <c r="E1197" s="25" t="s">
        <v>172</v>
      </c>
      <c r="F1197" s="41">
        <v>1.119</v>
      </c>
      <c r="G1197" s="74" t="s">
        <v>378</v>
      </c>
      <c r="H1197" s="80"/>
      <c r="BA1197" s="5" t="str">
        <f t="shared" si="18"/>
        <v>522611</v>
      </c>
      <c r="BB1197" s="5">
        <f>IF(OR($E1197="",$G1197&lt;&gt;"Ativo"),"",IF(COUNTIFS($E$4:$E1197,$E1197,$A$4:$A1197,$A1197,$G$4:$G1197,"Ativo")=1,1,0))</f>
        <v>0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20</v>
      </c>
      <c r="B1198" s="75">
        <v>45796</v>
      </c>
      <c r="C1198" s="73">
        <v>3</v>
      </c>
      <c r="D1198" s="40" t="s">
        <v>206</v>
      </c>
      <c r="E1198" s="25" t="s">
        <v>172</v>
      </c>
      <c r="F1198" s="41">
        <v>1.1272</v>
      </c>
      <c r="G1198" s="74" t="s">
        <v>378</v>
      </c>
      <c r="H1198" s="80"/>
      <c r="BA1198" s="5" t="str">
        <f t="shared" si="18"/>
        <v>522611</v>
      </c>
      <c r="BB1198" s="5">
        <f>IF(OR($E1198="",$G1198&lt;&gt;"Ativo"),"",IF(COUNTIFS($E$4:$E1198,$E1198,$A$4:$A1198,$A1198,$G$4:$G1198,"Ativo")=1,1,0))</f>
        <v>0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21</v>
      </c>
      <c r="B1199" s="75">
        <v>45803</v>
      </c>
      <c r="C1199" s="73">
        <v>3</v>
      </c>
      <c r="D1199" s="40" t="s">
        <v>206</v>
      </c>
      <c r="E1199" s="25" t="s">
        <v>172</v>
      </c>
      <c r="F1199" s="41">
        <v>1.1259999999999999</v>
      </c>
      <c r="G1199" s="74" t="s">
        <v>378</v>
      </c>
      <c r="H1199" s="80"/>
      <c r="BA1199" s="5" t="str">
        <f t="shared" si="18"/>
        <v>522611</v>
      </c>
      <c r="BB1199" s="5">
        <f>IF(OR($E1199="",$G1199&lt;&gt;"Ativo"),"",IF(COUNTIFS($E$4:$E1199,$E1199,$A$4:$A1199,$A1199,$G$4:$G1199,"Ativo")=1,1,0))</f>
        <v>0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22</v>
      </c>
      <c r="B1200" s="75">
        <v>45810</v>
      </c>
      <c r="C1200" s="73">
        <v>3</v>
      </c>
      <c r="D1200" s="40" t="s">
        <v>206</v>
      </c>
      <c r="E1200" s="25" t="s">
        <v>172</v>
      </c>
      <c r="F1200" s="41">
        <v>1.1342000000000001</v>
      </c>
      <c r="G1200" s="74" t="s">
        <v>378</v>
      </c>
      <c r="H1200" s="80"/>
      <c r="BA1200" s="5" t="str">
        <f t="shared" si="18"/>
        <v>522611</v>
      </c>
      <c r="BB1200" s="5">
        <f>IF(OR($E1200="",$G1200&lt;&gt;"Ativo"),"",IF(COUNTIFS($E$4:$E1200,$E1200,$A$4:$A1200,$A1200,$G$4:$G1200,"Ativo")=1,1,0))</f>
        <v>0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23</v>
      </c>
      <c r="B1201" s="75">
        <v>45817</v>
      </c>
      <c r="C1201" s="73">
        <v>3</v>
      </c>
      <c r="D1201" s="40" t="s">
        <v>206</v>
      </c>
      <c r="E1201" s="25" t="s">
        <v>172</v>
      </c>
      <c r="F1201" s="41">
        <v>1.0842000000000001</v>
      </c>
      <c r="G1201" s="74" t="s">
        <v>378</v>
      </c>
      <c r="H1201" s="80"/>
      <c r="BA1201" s="5" t="str">
        <f t="shared" si="18"/>
        <v>522611</v>
      </c>
      <c r="BB1201" s="5">
        <f>IF(OR($E1201="",$G1201&lt;&gt;"Ativo"),"",IF(COUNTIFS($E$4:$E1201,$E1201,$A$4:$A1201,$A1201,$G$4:$G1201,"Ativo")=1,1,0))</f>
        <v>0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24</v>
      </c>
      <c r="B1202" s="75">
        <v>45824</v>
      </c>
      <c r="C1202" s="73">
        <v>3</v>
      </c>
      <c r="D1202" s="40" t="s">
        <v>206</v>
      </c>
      <c r="E1202" s="25" t="s">
        <v>172</v>
      </c>
      <c r="F1202" s="41">
        <v>1.0832999999999999</v>
      </c>
      <c r="G1202" s="74" t="s">
        <v>378</v>
      </c>
      <c r="H1202" s="80"/>
      <c r="BA1202" s="5" t="str">
        <f t="shared" si="18"/>
        <v>522611</v>
      </c>
      <c r="BB1202" s="5">
        <f>IF(OR($E1202="",$G1202&lt;&gt;"Ativo"),"",IF(COUNTIFS($E$4:$E1202,$E1202,$A$4:$A1202,$A1202,$G$4:$G1202,"Ativo")=1,1,0))</f>
        <v>0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25</v>
      </c>
      <c r="B1203" s="75">
        <v>45831</v>
      </c>
      <c r="C1203" s="73">
        <v>3</v>
      </c>
      <c r="D1203" s="40" t="s">
        <v>206</v>
      </c>
      <c r="E1203" s="25" t="s">
        <v>172</v>
      </c>
      <c r="F1203" s="41">
        <v>1.1157999999999999</v>
      </c>
      <c r="G1203" s="74" t="s">
        <v>378</v>
      </c>
      <c r="H1203" s="80"/>
      <c r="BA1203" s="5" t="str">
        <f t="shared" si="18"/>
        <v>522611</v>
      </c>
      <c r="BB1203" s="5">
        <f>IF(OR($E1203="",$G1203&lt;&gt;"Ativo"),"",IF(COUNTIFS($E$4:$E1203,$E1203,$A$4:$A1203,$A1203,$G$4:$G1203,"Ativo")=1,1,0))</f>
        <v>0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</v>
      </c>
      <c r="B1204" s="75">
        <v>45663</v>
      </c>
      <c r="C1204" s="73">
        <v>1</v>
      </c>
      <c r="D1204" s="40" t="s">
        <v>204</v>
      </c>
      <c r="E1204" s="25" t="s">
        <v>173</v>
      </c>
      <c r="F1204" s="41">
        <v>49.153399999999998</v>
      </c>
      <c r="G1204" s="74" t="s">
        <v>378</v>
      </c>
      <c r="H1204" s="80"/>
      <c r="BA1204" s="5" t="str">
        <f t="shared" si="18"/>
        <v>522611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2</v>
      </c>
      <c r="B1205" s="75">
        <v>45670</v>
      </c>
      <c r="C1205" s="73">
        <v>1</v>
      </c>
      <c r="D1205" s="40" t="s">
        <v>204</v>
      </c>
      <c r="E1205" s="25" t="s">
        <v>173</v>
      </c>
      <c r="F1205" s="41">
        <v>50.105899999999998</v>
      </c>
      <c r="G1205" s="74" t="s">
        <v>378</v>
      </c>
      <c r="H1205" s="80"/>
      <c r="BA1205" s="5" t="str">
        <f t="shared" si="18"/>
        <v>522611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3</v>
      </c>
      <c r="B1206" s="75">
        <v>45677</v>
      </c>
      <c r="C1206" s="73">
        <v>1</v>
      </c>
      <c r="D1206" s="40" t="s">
        <v>204</v>
      </c>
      <c r="E1206" s="25" t="s">
        <v>173</v>
      </c>
      <c r="F1206" s="41">
        <v>49.658700000000003</v>
      </c>
      <c r="G1206" s="74" t="s">
        <v>378</v>
      </c>
      <c r="H1206" s="80"/>
      <c r="BA1206" s="5" t="str">
        <f t="shared" si="18"/>
        <v>522611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4</v>
      </c>
      <c r="B1207" s="75">
        <v>45684</v>
      </c>
      <c r="C1207" s="73">
        <v>1</v>
      </c>
      <c r="D1207" s="40" t="s">
        <v>204</v>
      </c>
      <c r="E1207" s="25" t="s">
        <v>173</v>
      </c>
      <c r="F1207" s="41">
        <v>49.756399999999999</v>
      </c>
      <c r="G1207" s="74" t="s">
        <v>378</v>
      </c>
      <c r="H1207" s="80"/>
      <c r="BA1207" s="5" t="str">
        <f t="shared" si="18"/>
        <v>522611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5</v>
      </c>
      <c r="B1208" s="75">
        <v>45691</v>
      </c>
      <c r="C1208" s="73">
        <v>1</v>
      </c>
      <c r="D1208" s="40" t="s">
        <v>204</v>
      </c>
      <c r="E1208" s="25" t="s">
        <v>173</v>
      </c>
      <c r="F1208" s="41">
        <v>48.9268</v>
      </c>
      <c r="G1208" s="74" t="s">
        <v>378</v>
      </c>
      <c r="H1208" s="80"/>
      <c r="BA1208" s="5" t="str">
        <f t="shared" si="18"/>
        <v>522611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6</v>
      </c>
      <c r="B1209" s="75">
        <v>45698</v>
      </c>
      <c r="C1209" s="73">
        <v>1</v>
      </c>
      <c r="D1209" s="40" t="s">
        <v>204</v>
      </c>
      <c r="E1209" s="25" t="s">
        <v>173</v>
      </c>
      <c r="F1209" s="41">
        <v>49.441099999999999</v>
      </c>
      <c r="G1209" s="74" t="s">
        <v>378</v>
      </c>
      <c r="H1209" s="80"/>
      <c r="BA1209" s="5" t="str">
        <f t="shared" si="18"/>
        <v>522611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7</v>
      </c>
      <c r="B1210" s="75">
        <v>45705</v>
      </c>
      <c r="C1210" s="73">
        <v>1</v>
      </c>
      <c r="D1210" s="40" t="s">
        <v>204</v>
      </c>
      <c r="E1210" s="25" t="s">
        <v>173</v>
      </c>
      <c r="F1210" s="41">
        <v>49.966900000000003</v>
      </c>
      <c r="G1210" s="74" t="s">
        <v>378</v>
      </c>
      <c r="H1210" s="80"/>
      <c r="BA1210" s="5" t="str">
        <f t="shared" si="18"/>
        <v>522611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8</v>
      </c>
      <c r="B1211" s="75">
        <v>45712</v>
      </c>
      <c r="C1211" s="73">
        <v>1</v>
      </c>
      <c r="D1211" s="40" t="s">
        <v>204</v>
      </c>
      <c r="E1211" s="25" t="s">
        <v>173</v>
      </c>
      <c r="F1211" s="41">
        <v>50.516300000000001</v>
      </c>
      <c r="G1211" s="74" t="s">
        <v>378</v>
      </c>
      <c r="H1211" s="80"/>
      <c r="BA1211" s="5" t="str">
        <f t="shared" si="18"/>
        <v>522611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9</v>
      </c>
      <c r="B1212" s="75">
        <v>45719</v>
      </c>
      <c r="C1212" s="73">
        <v>1</v>
      </c>
      <c r="D1212" s="40" t="s">
        <v>204</v>
      </c>
      <c r="E1212" s="25" t="s">
        <v>173</v>
      </c>
      <c r="F1212" s="41">
        <v>50.5777</v>
      </c>
      <c r="G1212" s="74" t="s">
        <v>378</v>
      </c>
      <c r="H1212" s="80"/>
      <c r="BA1212" s="5" t="str">
        <f t="shared" si="18"/>
        <v>522611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10</v>
      </c>
      <c r="B1213" s="75">
        <v>45726</v>
      </c>
      <c r="C1213" s="73">
        <v>1</v>
      </c>
      <c r="D1213" s="40" t="s">
        <v>204</v>
      </c>
      <c r="E1213" s="25" t="s">
        <v>173</v>
      </c>
      <c r="F1213" s="41">
        <v>49.930799999999998</v>
      </c>
      <c r="G1213" s="74" t="s">
        <v>378</v>
      </c>
      <c r="H1213" s="80"/>
      <c r="BA1213" s="5" t="str">
        <f t="shared" si="18"/>
        <v>522611</v>
      </c>
      <c r="BB1213" s="5">
        <f>IF(OR($E1213="",$G1213&lt;&gt;"Ativo"),"",IF(COUNTIFS($E$4:$E1213,$E1213,$A$4:$A1213,$A1213,$G$4:$G1213,"Ativo")=1,1,0))</f>
        <v>1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11</v>
      </c>
      <c r="B1214" s="75">
        <v>45733</v>
      </c>
      <c r="C1214" s="73">
        <v>1</v>
      </c>
      <c r="D1214" s="40" t="s">
        <v>204</v>
      </c>
      <c r="E1214" s="25" t="s">
        <v>173</v>
      </c>
      <c r="F1214" s="41">
        <v>49.864899999999999</v>
      </c>
      <c r="G1214" s="74" t="s">
        <v>378</v>
      </c>
      <c r="H1214" s="80"/>
      <c r="BA1214" s="5" t="str">
        <f t="shared" si="18"/>
        <v>522611</v>
      </c>
      <c r="BB1214" s="5">
        <f>IF(OR($E1214="",$G1214&lt;&gt;"Ativo"),"",IF(COUNTIFS($E$4:$E1214,$E1214,$A$4:$A1214,$A1214,$G$4:$G1214,"Ativo")=1,1,0))</f>
        <v>1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12</v>
      </c>
      <c r="B1215" s="75">
        <v>45740</v>
      </c>
      <c r="C1215" s="73">
        <v>1</v>
      </c>
      <c r="D1215" s="40" t="s">
        <v>204</v>
      </c>
      <c r="E1215" s="25" t="s">
        <v>173</v>
      </c>
      <c r="F1215" s="41">
        <v>49.4773</v>
      </c>
      <c r="G1215" s="74" t="s">
        <v>378</v>
      </c>
      <c r="H1215" s="80"/>
      <c r="BA1215" s="5" t="str">
        <f t="shared" si="18"/>
        <v>522611</v>
      </c>
      <c r="BB1215" s="5">
        <f>IF(OR($E1215="",$G1215&lt;&gt;"Ativo"),"",IF(COUNTIFS($E$4:$E1215,$E1215,$A$4:$A1215,$A1215,$G$4:$G1215,"Ativo")=1,1,0))</f>
        <v>1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13</v>
      </c>
      <c r="B1216" s="75">
        <v>45747</v>
      </c>
      <c r="C1216" s="73">
        <v>1</v>
      </c>
      <c r="D1216" s="40" t="s">
        <v>204</v>
      </c>
      <c r="E1216" s="25" t="s">
        <v>173</v>
      </c>
      <c r="F1216" s="41">
        <v>50.222499999999997</v>
      </c>
      <c r="G1216" s="74" t="s">
        <v>378</v>
      </c>
      <c r="H1216" s="80"/>
      <c r="BA1216" s="5" t="str">
        <f t="shared" si="18"/>
        <v>522611</v>
      </c>
      <c r="BB1216" s="5">
        <f>IF(OR($E1216="",$G1216&lt;&gt;"Ativo"),"",IF(COUNTIFS($E$4:$E1216,$E1216,$A$4:$A1216,$A1216,$G$4:$G1216,"Ativo")=1,1,0))</f>
        <v>1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14</v>
      </c>
      <c r="B1217" s="75">
        <v>45754</v>
      </c>
      <c r="C1217" s="73">
        <v>1</v>
      </c>
      <c r="D1217" s="40" t="s">
        <v>204</v>
      </c>
      <c r="E1217" s="25" t="s">
        <v>173</v>
      </c>
      <c r="F1217" s="41">
        <v>49.829700000000003</v>
      </c>
      <c r="G1217" s="74" t="s">
        <v>378</v>
      </c>
      <c r="H1217" s="80"/>
      <c r="BA1217" s="5" t="str">
        <f t="shared" si="18"/>
        <v>522611</v>
      </c>
      <c r="BB1217" s="5">
        <f>IF(OR($E1217="",$G1217&lt;&gt;"Ativo"),"",IF(COUNTIFS($E$4:$E1217,$E1217,$A$4:$A1217,$A1217,$G$4:$G1217,"Ativo")=1,1,0))</f>
        <v>1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45761</v>
      </c>
      <c r="C1218" s="73">
        <v>1</v>
      </c>
      <c r="D1218" s="40" t="s">
        <v>204</v>
      </c>
      <c r="E1218" s="25" t="s">
        <v>173</v>
      </c>
      <c r="F1218" s="41">
        <v>50.345500000000001</v>
      </c>
      <c r="G1218" s="74" t="s">
        <v>378</v>
      </c>
      <c r="H1218" s="80"/>
      <c r="BA1218" s="5" t="str">
        <f t="shared" si="18"/>
        <v>522611</v>
      </c>
      <c r="BB1218" s="5">
        <f>IF(OR($E1218="",$G1218&lt;&gt;"Ativo"),"",IF(COUNTIFS($E$4:$E1218,$E1218,$A$4:$A1218,$A1218,$G$4:$G1218,"Ativo")=1,1,0))</f>
        <v>1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16</v>
      </c>
      <c r="B1219" s="75">
        <v>45768</v>
      </c>
      <c r="C1219" s="73">
        <v>1</v>
      </c>
      <c r="D1219" s="40" t="s">
        <v>204</v>
      </c>
      <c r="E1219" s="25" t="s">
        <v>173</v>
      </c>
      <c r="F1219" s="41">
        <v>51.037999999999997</v>
      </c>
      <c r="G1219" s="74" t="s">
        <v>378</v>
      </c>
      <c r="H1219" s="80"/>
      <c r="BA1219" s="5" t="str">
        <f t="shared" si="18"/>
        <v>522611</v>
      </c>
      <c r="BB1219" s="5">
        <f>IF(OR($E1219="",$G1219&lt;&gt;"Ativo"),"",IF(COUNTIFS($E$4:$E1219,$E1219,$A$4:$A1219,$A1219,$G$4:$G1219,"Ativo")=1,1,0))</f>
        <v>1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17</v>
      </c>
      <c r="B1220" s="75">
        <v>45775</v>
      </c>
      <c r="C1220" s="73">
        <v>1</v>
      </c>
      <c r="D1220" s="40" t="s">
        <v>204</v>
      </c>
      <c r="E1220" s="25" t="s">
        <v>173</v>
      </c>
      <c r="F1220" s="41">
        <v>49.959699999999998</v>
      </c>
      <c r="G1220" s="74" t="s">
        <v>378</v>
      </c>
      <c r="H1220" s="80"/>
      <c r="BA1220" s="5" t="str">
        <f t="shared" ref="BA1220:BA1283" si="19">IF($D1220="","",MID($D1220,4,6))</f>
        <v>522611</v>
      </c>
      <c r="BB1220" s="5">
        <f>IF(OR($E1220="",$G1220&lt;&gt;"Ativo"),"",IF(COUNTIFS($E$4:$E1220,$E1220,$A$4:$A1220,$A1220,$G$4:$G1220,"Ativo")=1,1,0))</f>
        <v>1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18</v>
      </c>
      <c r="B1221" s="75">
        <v>45782</v>
      </c>
      <c r="C1221" s="73">
        <v>1</v>
      </c>
      <c r="D1221" s="40" t="s">
        <v>204</v>
      </c>
      <c r="E1221" s="25" t="s">
        <v>173</v>
      </c>
      <c r="F1221" s="41">
        <v>49.074300000000001</v>
      </c>
      <c r="G1221" s="74" t="s">
        <v>378</v>
      </c>
      <c r="H1221" s="80"/>
      <c r="BA1221" s="5" t="str">
        <f t="shared" si="19"/>
        <v>522611</v>
      </c>
      <c r="BB1221" s="5">
        <f>IF(OR($E1221="",$G1221&lt;&gt;"Ativo"),"",IF(COUNTIFS($E$4:$E1221,$E1221,$A$4:$A1221,$A1221,$G$4:$G1221,"Ativo")=1,1,0))</f>
        <v>1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19</v>
      </c>
      <c r="B1222" s="75">
        <v>45789</v>
      </c>
      <c r="C1222" s="73">
        <v>1</v>
      </c>
      <c r="D1222" s="40" t="s">
        <v>204</v>
      </c>
      <c r="E1222" s="25" t="s">
        <v>173</v>
      </c>
      <c r="F1222" s="41">
        <v>49.459000000000003</v>
      </c>
      <c r="G1222" s="74" t="s">
        <v>378</v>
      </c>
      <c r="H1222" s="80"/>
      <c r="BA1222" s="5" t="str">
        <f t="shared" si="19"/>
        <v>522611</v>
      </c>
      <c r="BB1222" s="5">
        <f>IF(OR($E1222="",$G1222&lt;&gt;"Ativo"),"",IF(COUNTIFS($E$4:$E1222,$E1222,$A$4:$A1222,$A1222,$G$4:$G1222,"Ativo")=1,1,0))</f>
        <v>1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20</v>
      </c>
      <c r="B1223" s="75">
        <v>45796</v>
      </c>
      <c r="C1223" s="73">
        <v>1</v>
      </c>
      <c r="D1223" s="40" t="s">
        <v>204</v>
      </c>
      <c r="E1223" s="25" t="s">
        <v>173</v>
      </c>
      <c r="F1223" s="41">
        <v>49.097999999999999</v>
      </c>
      <c r="G1223" s="74" t="s">
        <v>378</v>
      </c>
      <c r="H1223" s="80"/>
      <c r="BA1223" s="5" t="str">
        <f t="shared" si="19"/>
        <v>522611</v>
      </c>
      <c r="BB1223" s="5">
        <f>IF(OR($E1223="",$G1223&lt;&gt;"Ativo"),"",IF(COUNTIFS($E$4:$E1223,$E1223,$A$4:$A1223,$A1223,$G$4:$G1223,"Ativo")=1,1,0))</f>
        <v>1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21</v>
      </c>
      <c r="B1224" s="75">
        <v>45803</v>
      </c>
      <c r="C1224" s="73">
        <v>1</v>
      </c>
      <c r="D1224" s="40" t="s">
        <v>204</v>
      </c>
      <c r="E1224" s="25" t="s">
        <v>173</v>
      </c>
      <c r="F1224" s="41">
        <v>49.255800000000001</v>
      </c>
      <c r="G1224" s="74" t="s">
        <v>378</v>
      </c>
      <c r="H1224" s="80"/>
      <c r="BA1224" s="5" t="str">
        <f t="shared" si="19"/>
        <v>522611</v>
      </c>
      <c r="BB1224" s="5">
        <f>IF(OR($E1224="",$G1224&lt;&gt;"Ativo"),"",IF(COUNTIFS($E$4:$E1224,$E1224,$A$4:$A1224,$A1224,$G$4:$G1224,"Ativo")=1,1,0))</f>
        <v>1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22</v>
      </c>
      <c r="B1225" s="75">
        <v>45810</v>
      </c>
      <c r="C1225" s="73">
        <v>1</v>
      </c>
      <c r="D1225" s="40" t="s">
        <v>204</v>
      </c>
      <c r="E1225" s="25" t="s">
        <v>173</v>
      </c>
      <c r="F1225" s="41">
        <v>50.7682</v>
      </c>
      <c r="G1225" s="74" t="s">
        <v>378</v>
      </c>
      <c r="H1225" s="80"/>
      <c r="BA1225" s="5" t="str">
        <f t="shared" si="19"/>
        <v>522611</v>
      </c>
      <c r="BB1225" s="5">
        <f>IF(OR($E1225="",$G1225&lt;&gt;"Ativo"),"",IF(COUNTIFS($E$4:$E1225,$E1225,$A$4:$A1225,$A1225,$G$4:$G1225,"Ativo")=1,1,0))</f>
        <v>1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23</v>
      </c>
      <c r="B1226" s="75">
        <v>45817</v>
      </c>
      <c r="C1226" s="73">
        <v>1</v>
      </c>
      <c r="D1226" s="40" t="s">
        <v>204</v>
      </c>
      <c r="E1226" s="25" t="s">
        <v>173</v>
      </c>
      <c r="F1226" s="41">
        <v>50.116300000000003</v>
      </c>
      <c r="G1226" s="74" t="s">
        <v>378</v>
      </c>
      <c r="H1226" s="80"/>
      <c r="BA1226" s="5" t="str">
        <f t="shared" si="19"/>
        <v>522611</v>
      </c>
      <c r="BB1226" s="5">
        <f>IF(OR($E1226="",$G1226&lt;&gt;"Ativo"),"",IF(COUNTIFS($E$4:$E1226,$E1226,$A$4:$A1226,$A1226,$G$4:$G1226,"Ativo")=1,1,0))</f>
        <v>1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24</v>
      </c>
      <c r="B1227" s="75">
        <v>45824</v>
      </c>
      <c r="C1227" s="73">
        <v>1</v>
      </c>
      <c r="D1227" s="40" t="s">
        <v>204</v>
      </c>
      <c r="E1227" s="25" t="s">
        <v>173</v>
      </c>
      <c r="F1227" s="41">
        <v>49.060600000000001</v>
      </c>
      <c r="G1227" s="74" t="s">
        <v>378</v>
      </c>
      <c r="H1227" s="80"/>
      <c r="BA1227" s="5" t="str">
        <f t="shared" si="19"/>
        <v>522611</v>
      </c>
      <c r="BB1227" s="5">
        <f>IF(OR($E1227="",$G1227&lt;&gt;"Ativo"),"",IF(COUNTIFS($E$4:$E1227,$E1227,$A$4:$A1227,$A1227,$G$4:$G1227,"Ativo")=1,1,0))</f>
        <v>1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25</v>
      </c>
      <c r="B1228" s="75">
        <v>45831</v>
      </c>
      <c r="C1228" s="73">
        <v>1</v>
      </c>
      <c r="D1228" s="40" t="s">
        <v>204</v>
      </c>
      <c r="E1228" s="25" t="s">
        <v>173</v>
      </c>
      <c r="F1228" s="41">
        <v>50.374400000000001</v>
      </c>
      <c r="G1228" s="74" t="s">
        <v>378</v>
      </c>
      <c r="H1228" s="80"/>
      <c r="BA1228" s="5" t="str">
        <f t="shared" si="19"/>
        <v>522611</v>
      </c>
      <c r="BB1228" s="5">
        <f>IF(OR($E1228="",$G1228&lt;&gt;"Ativo"),"",IF(COUNTIFS($E$4:$E1228,$E1228,$A$4:$A1228,$A1228,$G$4:$G1228,"Ativo")=1,1,0))</f>
        <v>1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</v>
      </c>
      <c r="B1229" s="75">
        <v>45663</v>
      </c>
      <c r="C1229" s="73">
        <v>2</v>
      </c>
      <c r="D1229" s="40" t="s">
        <v>205</v>
      </c>
      <c r="E1229" s="25" t="s">
        <v>173</v>
      </c>
      <c r="F1229" s="41">
        <v>14.8825</v>
      </c>
      <c r="G1229" s="74" t="s">
        <v>378</v>
      </c>
      <c r="H1229" s="80"/>
      <c r="BA1229" s="5" t="str">
        <f t="shared" si="19"/>
        <v>522611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2</v>
      </c>
      <c r="B1230" s="75">
        <v>45670</v>
      </c>
      <c r="C1230" s="73">
        <v>2</v>
      </c>
      <c r="D1230" s="40" t="s">
        <v>205</v>
      </c>
      <c r="E1230" s="25" t="s">
        <v>173</v>
      </c>
      <c r="F1230" s="41">
        <v>14.7499</v>
      </c>
      <c r="G1230" s="74" t="s">
        <v>378</v>
      </c>
      <c r="H1230" s="80"/>
      <c r="BA1230" s="5" t="str">
        <f t="shared" si="19"/>
        <v>522611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3</v>
      </c>
      <c r="B1231" s="75">
        <v>45677</v>
      </c>
      <c r="C1231" s="73">
        <v>2</v>
      </c>
      <c r="D1231" s="40" t="s">
        <v>205</v>
      </c>
      <c r="E1231" s="25" t="s">
        <v>173</v>
      </c>
      <c r="F1231" s="41">
        <v>14.724</v>
      </c>
      <c r="G1231" s="74" t="s">
        <v>378</v>
      </c>
      <c r="H1231" s="80"/>
      <c r="BA1231" s="5" t="str">
        <f t="shared" si="19"/>
        <v>522611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4</v>
      </c>
      <c r="B1232" s="75">
        <v>45684</v>
      </c>
      <c r="C1232" s="73">
        <v>2</v>
      </c>
      <c r="D1232" s="40" t="s">
        <v>205</v>
      </c>
      <c r="E1232" s="25" t="s">
        <v>173</v>
      </c>
      <c r="F1232" s="41">
        <v>14.7517</v>
      </c>
      <c r="G1232" s="74" t="s">
        <v>378</v>
      </c>
      <c r="H1232" s="80"/>
      <c r="BA1232" s="5" t="str">
        <f t="shared" si="19"/>
        <v>522611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5</v>
      </c>
      <c r="B1233" s="75">
        <v>45691</v>
      </c>
      <c r="C1233" s="73">
        <v>2</v>
      </c>
      <c r="D1233" s="40" t="s">
        <v>205</v>
      </c>
      <c r="E1233" s="25" t="s">
        <v>173</v>
      </c>
      <c r="F1233" s="41">
        <v>14.8026</v>
      </c>
      <c r="G1233" s="74" t="s">
        <v>378</v>
      </c>
      <c r="H1233" s="80"/>
      <c r="BA1233" s="5" t="str">
        <f t="shared" si="19"/>
        <v>522611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6</v>
      </c>
      <c r="B1234" s="75">
        <v>45698</v>
      </c>
      <c r="C1234" s="73">
        <v>2</v>
      </c>
      <c r="D1234" s="40" t="s">
        <v>205</v>
      </c>
      <c r="E1234" s="25" t="s">
        <v>173</v>
      </c>
      <c r="F1234" s="41">
        <v>14.8317</v>
      </c>
      <c r="G1234" s="74" t="s">
        <v>378</v>
      </c>
      <c r="H1234" s="80"/>
      <c r="BA1234" s="5" t="str">
        <f t="shared" si="19"/>
        <v>522611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7</v>
      </c>
      <c r="B1235" s="75">
        <v>45705</v>
      </c>
      <c r="C1235" s="73">
        <v>2</v>
      </c>
      <c r="D1235" s="40" t="s">
        <v>205</v>
      </c>
      <c r="E1235" s="25" t="s">
        <v>173</v>
      </c>
      <c r="F1235" s="41">
        <v>14.876099999999999</v>
      </c>
      <c r="G1235" s="74" t="s">
        <v>378</v>
      </c>
      <c r="H1235" s="80"/>
      <c r="BA1235" s="5" t="str">
        <f t="shared" si="19"/>
        <v>522611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8</v>
      </c>
      <c r="B1236" s="75">
        <v>45712</v>
      </c>
      <c r="C1236" s="73">
        <v>2</v>
      </c>
      <c r="D1236" s="40" t="s">
        <v>205</v>
      </c>
      <c r="E1236" s="25" t="s">
        <v>173</v>
      </c>
      <c r="F1236" s="41">
        <v>14.8786</v>
      </c>
      <c r="G1236" s="74" t="s">
        <v>378</v>
      </c>
      <c r="H1236" s="80"/>
      <c r="BA1236" s="5" t="str">
        <f t="shared" si="19"/>
        <v>522611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9</v>
      </c>
      <c r="B1237" s="75">
        <v>45719</v>
      </c>
      <c r="C1237" s="73">
        <v>2</v>
      </c>
      <c r="D1237" s="40" t="s">
        <v>205</v>
      </c>
      <c r="E1237" s="25" t="s">
        <v>173</v>
      </c>
      <c r="F1237" s="41">
        <v>14.876300000000001</v>
      </c>
      <c r="G1237" s="74" t="s">
        <v>378</v>
      </c>
      <c r="H1237" s="80"/>
      <c r="BA1237" s="5" t="str">
        <f t="shared" si="19"/>
        <v>522611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10</v>
      </c>
      <c r="B1238" s="75">
        <v>45726</v>
      </c>
      <c r="C1238" s="73">
        <v>2</v>
      </c>
      <c r="D1238" s="40" t="s">
        <v>205</v>
      </c>
      <c r="E1238" s="25" t="s">
        <v>173</v>
      </c>
      <c r="F1238" s="41">
        <v>14.8908</v>
      </c>
      <c r="G1238" s="74" t="s">
        <v>378</v>
      </c>
      <c r="H1238" s="80"/>
      <c r="BA1238" s="5" t="str">
        <f t="shared" si="19"/>
        <v>522611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11</v>
      </c>
      <c r="B1239" s="75">
        <v>45733</v>
      </c>
      <c r="C1239" s="73">
        <v>2</v>
      </c>
      <c r="D1239" s="40" t="s">
        <v>205</v>
      </c>
      <c r="E1239" s="25" t="s">
        <v>173</v>
      </c>
      <c r="F1239" s="41">
        <v>14.833399999999999</v>
      </c>
      <c r="G1239" s="74" t="s">
        <v>378</v>
      </c>
      <c r="H1239" s="80"/>
      <c r="BA1239" s="5" t="str">
        <f t="shared" si="19"/>
        <v>522611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12</v>
      </c>
      <c r="B1240" s="75">
        <v>45740</v>
      </c>
      <c r="C1240" s="73">
        <v>2</v>
      </c>
      <c r="D1240" s="40" t="s">
        <v>205</v>
      </c>
      <c r="E1240" s="25" t="s">
        <v>173</v>
      </c>
      <c r="F1240" s="41">
        <v>14.654</v>
      </c>
      <c r="G1240" s="74" t="s">
        <v>378</v>
      </c>
      <c r="H1240" s="80"/>
      <c r="BA1240" s="5" t="str">
        <f t="shared" si="19"/>
        <v>522611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13</v>
      </c>
      <c r="B1241" s="75">
        <v>45747</v>
      </c>
      <c r="C1241" s="73">
        <v>2</v>
      </c>
      <c r="D1241" s="40" t="s">
        <v>205</v>
      </c>
      <c r="E1241" s="25" t="s">
        <v>173</v>
      </c>
      <c r="F1241" s="41">
        <v>14.768599999999999</v>
      </c>
      <c r="G1241" s="74" t="s">
        <v>378</v>
      </c>
      <c r="H1241" s="80"/>
      <c r="BA1241" s="5" t="str">
        <f t="shared" si="19"/>
        <v>522611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14</v>
      </c>
      <c r="B1242" s="75">
        <v>45754</v>
      </c>
      <c r="C1242" s="73">
        <v>2</v>
      </c>
      <c r="D1242" s="40" t="s">
        <v>205</v>
      </c>
      <c r="E1242" s="25" t="s">
        <v>173</v>
      </c>
      <c r="F1242" s="41">
        <v>14.805</v>
      </c>
      <c r="G1242" s="74" t="s">
        <v>378</v>
      </c>
      <c r="H1242" s="80"/>
      <c r="BA1242" s="5" t="str">
        <f t="shared" si="19"/>
        <v>522611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45761</v>
      </c>
      <c r="C1243" s="73">
        <v>2</v>
      </c>
      <c r="D1243" s="40" t="s">
        <v>205</v>
      </c>
      <c r="E1243" s="25" t="s">
        <v>173</v>
      </c>
      <c r="F1243" s="41">
        <v>14.747999999999999</v>
      </c>
      <c r="G1243" s="74" t="s">
        <v>378</v>
      </c>
      <c r="H1243" s="80"/>
      <c r="BA1243" s="5" t="str">
        <f t="shared" si="19"/>
        <v>522611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16</v>
      </c>
      <c r="B1244" s="75">
        <v>45768</v>
      </c>
      <c r="C1244" s="73">
        <v>2</v>
      </c>
      <c r="D1244" s="40" t="s">
        <v>205</v>
      </c>
      <c r="E1244" s="25" t="s">
        <v>173</v>
      </c>
      <c r="F1244" s="41">
        <v>14.853899999999999</v>
      </c>
      <c r="G1244" s="74" t="s">
        <v>378</v>
      </c>
      <c r="H1244" s="80"/>
      <c r="BA1244" s="5" t="str">
        <f t="shared" si="19"/>
        <v>522611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17</v>
      </c>
      <c r="B1245" s="75">
        <v>45775</v>
      </c>
      <c r="C1245" s="73">
        <v>2</v>
      </c>
      <c r="D1245" s="40" t="s">
        <v>205</v>
      </c>
      <c r="E1245" s="25" t="s">
        <v>173</v>
      </c>
      <c r="F1245" s="41">
        <v>14.7498</v>
      </c>
      <c r="G1245" s="74" t="s">
        <v>378</v>
      </c>
      <c r="H1245" s="80"/>
      <c r="BA1245" s="5" t="str">
        <f t="shared" si="19"/>
        <v>522611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18</v>
      </c>
      <c r="B1246" s="75">
        <v>45782</v>
      </c>
      <c r="C1246" s="73">
        <v>2</v>
      </c>
      <c r="D1246" s="40" t="s">
        <v>205</v>
      </c>
      <c r="E1246" s="25" t="s">
        <v>173</v>
      </c>
      <c r="F1246" s="41">
        <v>14.7035</v>
      </c>
      <c r="G1246" s="74" t="s">
        <v>378</v>
      </c>
      <c r="H1246" s="80"/>
      <c r="BA1246" s="5" t="str">
        <f t="shared" si="19"/>
        <v>522611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19</v>
      </c>
      <c r="B1247" s="75">
        <v>45789</v>
      </c>
      <c r="C1247" s="73">
        <v>2</v>
      </c>
      <c r="D1247" s="40" t="s">
        <v>205</v>
      </c>
      <c r="E1247" s="25" t="s">
        <v>173</v>
      </c>
      <c r="F1247" s="41">
        <v>14.897500000000001</v>
      </c>
      <c r="G1247" s="74" t="s">
        <v>378</v>
      </c>
      <c r="H1247" s="80"/>
      <c r="BA1247" s="5" t="str">
        <f t="shared" si="19"/>
        <v>522611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20</v>
      </c>
      <c r="B1248" s="75">
        <v>45796</v>
      </c>
      <c r="C1248" s="73">
        <v>2</v>
      </c>
      <c r="D1248" s="40" t="s">
        <v>205</v>
      </c>
      <c r="E1248" s="25" t="s">
        <v>173</v>
      </c>
      <c r="F1248" s="41">
        <v>14.8338</v>
      </c>
      <c r="G1248" s="74" t="s">
        <v>378</v>
      </c>
      <c r="H1248" s="80"/>
      <c r="BA1248" s="5" t="str">
        <f t="shared" si="19"/>
        <v>522611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21</v>
      </c>
      <c r="B1249" s="75">
        <v>45803</v>
      </c>
      <c r="C1249" s="73">
        <v>2</v>
      </c>
      <c r="D1249" s="40" t="s">
        <v>205</v>
      </c>
      <c r="E1249" s="25" t="s">
        <v>173</v>
      </c>
      <c r="F1249" s="41">
        <v>14.7973</v>
      </c>
      <c r="G1249" s="74" t="s">
        <v>378</v>
      </c>
      <c r="H1249" s="80"/>
      <c r="BA1249" s="5" t="str">
        <f t="shared" si="19"/>
        <v>522611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22</v>
      </c>
      <c r="B1250" s="75">
        <v>45810</v>
      </c>
      <c r="C1250" s="73">
        <v>2</v>
      </c>
      <c r="D1250" s="40" t="s">
        <v>205</v>
      </c>
      <c r="E1250" s="25" t="s">
        <v>173</v>
      </c>
      <c r="F1250" s="41">
        <v>14.8552</v>
      </c>
      <c r="G1250" s="74" t="s">
        <v>378</v>
      </c>
      <c r="H1250" s="80"/>
      <c r="BA1250" s="5" t="str">
        <f t="shared" si="19"/>
        <v>522611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23</v>
      </c>
      <c r="B1251" s="75">
        <v>45817</v>
      </c>
      <c r="C1251" s="73">
        <v>2</v>
      </c>
      <c r="D1251" s="40" t="s">
        <v>205</v>
      </c>
      <c r="E1251" s="25" t="s">
        <v>173</v>
      </c>
      <c r="F1251" s="41">
        <v>14.866300000000001</v>
      </c>
      <c r="G1251" s="74" t="s">
        <v>378</v>
      </c>
      <c r="H1251" s="80"/>
      <c r="BA1251" s="5" t="str">
        <f t="shared" si="19"/>
        <v>522611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24</v>
      </c>
      <c r="B1252" s="75">
        <v>45824</v>
      </c>
      <c r="C1252" s="73">
        <v>2</v>
      </c>
      <c r="D1252" s="40" t="s">
        <v>205</v>
      </c>
      <c r="E1252" s="25" t="s">
        <v>173</v>
      </c>
      <c r="F1252" s="41">
        <v>14.8072</v>
      </c>
      <c r="G1252" s="74" t="s">
        <v>378</v>
      </c>
      <c r="H1252" s="80"/>
      <c r="BA1252" s="5" t="str">
        <f t="shared" si="19"/>
        <v>522611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25</v>
      </c>
      <c r="B1253" s="75">
        <v>45831</v>
      </c>
      <c r="C1253" s="73">
        <v>2</v>
      </c>
      <c r="D1253" s="40" t="s">
        <v>205</v>
      </c>
      <c r="E1253" s="25" t="s">
        <v>173</v>
      </c>
      <c r="F1253" s="41">
        <v>14.578099999999999</v>
      </c>
      <c r="G1253" s="74" t="s">
        <v>378</v>
      </c>
      <c r="H1253" s="80"/>
      <c r="BA1253" s="5" t="str">
        <f t="shared" si="19"/>
        <v>522611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</v>
      </c>
      <c r="B1254" s="75">
        <v>45663</v>
      </c>
      <c r="C1254" s="73">
        <v>3</v>
      </c>
      <c r="D1254" s="40" t="s">
        <v>206</v>
      </c>
      <c r="E1254" s="25" t="s">
        <v>173</v>
      </c>
      <c r="F1254" s="41">
        <v>46.912500000000001</v>
      </c>
      <c r="G1254" s="74" t="s">
        <v>378</v>
      </c>
      <c r="H1254" s="80"/>
      <c r="BA1254" s="5" t="str">
        <f t="shared" si="19"/>
        <v>522611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2</v>
      </c>
      <c r="B1255" s="75">
        <v>45670</v>
      </c>
      <c r="C1255" s="73">
        <v>3</v>
      </c>
      <c r="D1255" s="40" t="s">
        <v>206</v>
      </c>
      <c r="E1255" s="25" t="s">
        <v>173</v>
      </c>
      <c r="F1255" s="41">
        <v>47.034799999999997</v>
      </c>
      <c r="G1255" s="74" t="s">
        <v>378</v>
      </c>
      <c r="H1255" s="80"/>
      <c r="BA1255" s="5" t="str">
        <f t="shared" si="19"/>
        <v>522611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3</v>
      </c>
      <c r="B1256" s="75">
        <v>45677</v>
      </c>
      <c r="C1256" s="73">
        <v>3</v>
      </c>
      <c r="D1256" s="40" t="s">
        <v>206</v>
      </c>
      <c r="E1256" s="25" t="s">
        <v>173</v>
      </c>
      <c r="F1256" s="41">
        <v>46.740200000000002</v>
      </c>
      <c r="G1256" s="74" t="s">
        <v>378</v>
      </c>
      <c r="H1256" s="80"/>
      <c r="BA1256" s="5" t="str">
        <f t="shared" si="19"/>
        <v>522611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4</v>
      </c>
      <c r="B1257" s="75">
        <v>45684</v>
      </c>
      <c r="C1257" s="73">
        <v>3</v>
      </c>
      <c r="D1257" s="40" t="s">
        <v>206</v>
      </c>
      <c r="E1257" s="25" t="s">
        <v>173</v>
      </c>
      <c r="F1257" s="41">
        <v>47.400599999999997</v>
      </c>
      <c r="G1257" s="74" t="s">
        <v>378</v>
      </c>
      <c r="H1257" s="80"/>
      <c r="BA1257" s="5" t="str">
        <f t="shared" si="19"/>
        <v>522611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5</v>
      </c>
      <c r="B1258" s="75">
        <v>45691</v>
      </c>
      <c r="C1258" s="73">
        <v>3</v>
      </c>
      <c r="D1258" s="40" t="s">
        <v>206</v>
      </c>
      <c r="E1258" s="25" t="s">
        <v>173</v>
      </c>
      <c r="F1258" s="41">
        <v>47.955199999999998</v>
      </c>
      <c r="G1258" s="74" t="s">
        <v>378</v>
      </c>
      <c r="H1258" s="80"/>
      <c r="BA1258" s="5" t="str">
        <f t="shared" si="19"/>
        <v>522611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6</v>
      </c>
      <c r="B1259" s="75">
        <v>45698</v>
      </c>
      <c r="C1259" s="73">
        <v>3</v>
      </c>
      <c r="D1259" s="40" t="s">
        <v>206</v>
      </c>
      <c r="E1259" s="25" t="s">
        <v>173</v>
      </c>
      <c r="F1259" s="41">
        <v>47.018900000000002</v>
      </c>
      <c r="G1259" s="74" t="s">
        <v>378</v>
      </c>
      <c r="H1259" s="80"/>
      <c r="BA1259" s="5" t="str">
        <f t="shared" si="19"/>
        <v>522611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7</v>
      </c>
      <c r="B1260" s="75">
        <v>45705</v>
      </c>
      <c r="C1260" s="73">
        <v>3</v>
      </c>
      <c r="D1260" s="40" t="s">
        <v>206</v>
      </c>
      <c r="E1260" s="25" t="s">
        <v>173</v>
      </c>
      <c r="F1260" s="41">
        <v>46.656100000000002</v>
      </c>
      <c r="G1260" s="74" t="s">
        <v>378</v>
      </c>
      <c r="H1260" s="80"/>
      <c r="BA1260" s="5" t="str">
        <f t="shared" si="19"/>
        <v>522611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8</v>
      </c>
      <c r="B1261" s="75">
        <v>45712</v>
      </c>
      <c r="C1261" s="73">
        <v>3</v>
      </c>
      <c r="D1261" s="40" t="s">
        <v>206</v>
      </c>
      <c r="E1261" s="25" t="s">
        <v>173</v>
      </c>
      <c r="F1261" s="41">
        <v>48.421900000000001</v>
      </c>
      <c r="G1261" s="74" t="s">
        <v>378</v>
      </c>
      <c r="H1261" s="80"/>
      <c r="BA1261" s="5" t="str">
        <f t="shared" si="19"/>
        <v>522611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9</v>
      </c>
      <c r="B1262" s="75">
        <v>45719</v>
      </c>
      <c r="C1262" s="73">
        <v>3</v>
      </c>
      <c r="D1262" s="40" t="s">
        <v>206</v>
      </c>
      <c r="E1262" s="25" t="s">
        <v>173</v>
      </c>
      <c r="F1262" s="41">
        <v>47.037599999999998</v>
      </c>
      <c r="G1262" s="74" t="s">
        <v>378</v>
      </c>
      <c r="H1262" s="80"/>
      <c r="BA1262" s="5" t="str">
        <f t="shared" si="19"/>
        <v>522611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10</v>
      </c>
      <c r="B1263" s="75">
        <v>45726</v>
      </c>
      <c r="C1263" s="73">
        <v>3</v>
      </c>
      <c r="D1263" s="40" t="s">
        <v>206</v>
      </c>
      <c r="E1263" s="25" t="s">
        <v>173</v>
      </c>
      <c r="F1263" s="41">
        <v>46.601300000000002</v>
      </c>
      <c r="G1263" s="74" t="s">
        <v>378</v>
      </c>
      <c r="H1263" s="80"/>
      <c r="BA1263" s="5" t="str">
        <f t="shared" si="19"/>
        <v>522611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11</v>
      </c>
      <c r="B1264" s="75">
        <v>45733</v>
      </c>
      <c r="C1264" s="73">
        <v>3</v>
      </c>
      <c r="D1264" s="40" t="s">
        <v>206</v>
      </c>
      <c r="E1264" s="25" t="s">
        <v>173</v>
      </c>
      <c r="F1264" s="41">
        <v>47.4223</v>
      </c>
      <c r="G1264" s="74" t="s">
        <v>378</v>
      </c>
      <c r="H1264" s="80"/>
      <c r="BA1264" s="5" t="str">
        <f t="shared" si="19"/>
        <v>522611</v>
      </c>
      <c r="BB1264" s="5">
        <f>IF(OR($E1264="",$G1264&lt;&gt;"Ativo"),"",IF(COUNTIFS($E$4:$E1264,$E1264,$A$4:$A1264,$A1264,$G$4:$G1264,"Ativo")=1,1,0))</f>
        <v>0</v>
      </c>
      <c r="BC1264">
        <f>IF(OR($A1264="",$G1264&lt;&gt;"Ativo"),"",IF(COUNTIFS($A$4:$A1264,$A1264,$G$4:$G1264,"Ativo")=1,1,0))</f>
        <v>0</v>
      </c>
    </row>
    <row r="1265" spans="1:55" x14ac:dyDescent="0.25">
      <c r="A1265" s="73">
        <v>12</v>
      </c>
      <c r="B1265" s="75">
        <v>45740</v>
      </c>
      <c r="C1265" s="73">
        <v>3</v>
      </c>
      <c r="D1265" s="40" t="s">
        <v>206</v>
      </c>
      <c r="E1265" s="25" t="s">
        <v>173</v>
      </c>
      <c r="F1265" s="41">
        <v>47.527299999999997</v>
      </c>
      <c r="G1265" s="74" t="s">
        <v>378</v>
      </c>
      <c r="H1265" s="80"/>
      <c r="BA1265" s="5" t="str">
        <f t="shared" si="19"/>
        <v>522611</v>
      </c>
      <c r="BB1265" s="5">
        <f>IF(OR($E1265="",$G1265&lt;&gt;"Ativo"),"",IF(COUNTIFS($E$4:$E1265,$E1265,$A$4:$A1265,$A1265,$G$4:$G1265,"Ativo")=1,1,0))</f>
        <v>0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13</v>
      </c>
      <c r="B1266" s="75">
        <v>45747</v>
      </c>
      <c r="C1266" s="73">
        <v>3</v>
      </c>
      <c r="D1266" s="40" t="s">
        <v>206</v>
      </c>
      <c r="E1266" s="25" t="s">
        <v>173</v>
      </c>
      <c r="F1266" s="41">
        <v>46.896000000000001</v>
      </c>
      <c r="G1266" s="74" t="s">
        <v>378</v>
      </c>
      <c r="H1266" s="80"/>
      <c r="BA1266" s="5" t="str">
        <f t="shared" si="19"/>
        <v>522611</v>
      </c>
      <c r="BB1266" s="5">
        <f>IF(OR($E1266="",$G1266&lt;&gt;"Ativo"),"",IF(COUNTIFS($E$4:$E1266,$E1266,$A$4:$A1266,$A1266,$G$4:$G1266,"Ativo")=1,1,0))</f>
        <v>0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14</v>
      </c>
      <c r="B1267" s="75">
        <v>45754</v>
      </c>
      <c r="C1267" s="73">
        <v>3</v>
      </c>
      <c r="D1267" s="40" t="s">
        <v>206</v>
      </c>
      <c r="E1267" s="25" t="s">
        <v>173</v>
      </c>
      <c r="F1267" s="41">
        <v>47.730899999999998</v>
      </c>
      <c r="G1267" s="74" t="s">
        <v>378</v>
      </c>
      <c r="H1267" s="80"/>
      <c r="BA1267" s="5" t="str">
        <f t="shared" si="19"/>
        <v>522611</v>
      </c>
      <c r="BB1267" s="5">
        <f>IF(OR($E1267="",$G1267&lt;&gt;"Ativo"),"",IF(COUNTIFS($E$4:$E1267,$E1267,$A$4:$A1267,$A1267,$G$4:$G1267,"Ativo")=1,1,0))</f>
        <v>0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15</v>
      </c>
      <c r="B1268" s="75">
        <v>45761</v>
      </c>
      <c r="C1268" s="73">
        <v>3</v>
      </c>
      <c r="D1268" s="40" t="s">
        <v>206</v>
      </c>
      <c r="E1268" s="25" t="s">
        <v>173</v>
      </c>
      <c r="F1268" s="41">
        <v>47.017600000000002</v>
      </c>
      <c r="G1268" s="74" t="s">
        <v>378</v>
      </c>
      <c r="H1268" s="80"/>
      <c r="BA1268" s="5" t="str">
        <f t="shared" si="19"/>
        <v>522611</v>
      </c>
      <c r="BB1268" s="5">
        <f>IF(OR($E1268="",$G1268&lt;&gt;"Ativo"),"",IF(COUNTIFS($E$4:$E1268,$E1268,$A$4:$A1268,$A1268,$G$4:$G1268,"Ativo")=1,1,0))</f>
        <v>0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45768</v>
      </c>
      <c r="C1269" s="73">
        <v>3</v>
      </c>
      <c r="D1269" s="40" t="s">
        <v>206</v>
      </c>
      <c r="E1269" s="25" t="s">
        <v>173</v>
      </c>
      <c r="F1269" s="41">
        <v>46.7744</v>
      </c>
      <c r="G1269" s="74" t="s">
        <v>378</v>
      </c>
      <c r="H1269" s="80"/>
      <c r="BA1269" s="5" t="str">
        <f t="shared" si="19"/>
        <v>522611</v>
      </c>
      <c r="BB1269" s="5">
        <f>IF(OR($E1269="",$G1269&lt;&gt;"Ativo"),"",IF(COUNTIFS($E$4:$E1269,$E1269,$A$4:$A1269,$A1269,$G$4:$G1269,"Ativo")=1,1,0))</f>
        <v>0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17</v>
      </c>
      <c r="B1270" s="75">
        <v>45775</v>
      </c>
      <c r="C1270" s="73">
        <v>3</v>
      </c>
      <c r="D1270" s="40" t="s">
        <v>206</v>
      </c>
      <c r="E1270" s="25" t="s">
        <v>173</v>
      </c>
      <c r="F1270" s="41">
        <v>47.389400000000002</v>
      </c>
      <c r="G1270" s="74" t="s">
        <v>378</v>
      </c>
      <c r="H1270" s="80"/>
      <c r="BA1270" s="5" t="str">
        <f t="shared" si="19"/>
        <v>522611</v>
      </c>
      <c r="BB1270" s="5">
        <f>IF(OR($E1270="",$G1270&lt;&gt;"Ativo"),"",IF(COUNTIFS($E$4:$E1270,$E1270,$A$4:$A1270,$A1270,$G$4:$G1270,"Ativo")=1,1,0))</f>
        <v>0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18</v>
      </c>
      <c r="B1271" s="75">
        <v>45782</v>
      </c>
      <c r="C1271" s="73">
        <v>3</v>
      </c>
      <c r="D1271" s="40" t="s">
        <v>206</v>
      </c>
      <c r="E1271" s="25" t="s">
        <v>173</v>
      </c>
      <c r="F1271" s="41">
        <v>47.72</v>
      </c>
      <c r="G1271" s="74" t="s">
        <v>378</v>
      </c>
      <c r="H1271" s="80"/>
      <c r="BA1271" s="5" t="str">
        <f t="shared" si="19"/>
        <v>522611</v>
      </c>
      <c r="BB1271" s="5">
        <f>IF(OR($E1271="",$G1271&lt;&gt;"Ativo"),"",IF(COUNTIFS($E$4:$E1271,$E1271,$A$4:$A1271,$A1271,$G$4:$G1271,"Ativo")=1,1,0))</f>
        <v>0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19</v>
      </c>
      <c r="B1272" s="75">
        <v>45789</v>
      </c>
      <c r="C1272" s="73">
        <v>3</v>
      </c>
      <c r="D1272" s="40" t="s">
        <v>206</v>
      </c>
      <c r="E1272" s="25" t="s">
        <v>173</v>
      </c>
      <c r="F1272" s="41">
        <v>46.9358</v>
      </c>
      <c r="G1272" s="74" t="s">
        <v>378</v>
      </c>
      <c r="H1272" s="80"/>
      <c r="BA1272" s="5" t="str">
        <f t="shared" si="19"/>
        <v>522611</v>
      </c>
      <c r="BB1272" s="5">
        <f>IF(OR($E1272="",$G1272&lt;&gt;"Ativo"),"",IF(COUNTIFS($E$4:$E1272,$E1272,$A$4:$A1272,$A1272,$G$4:$G1272,"Ativo")=1,1,0))</f>
        <v>0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20</v>
      </c>
      <c r="B1273" s="75">
        <v>45796</v>
      </c>
      <c r="C1273" s="73">
        <v>3</v>
      </c>
      <c r="D1273" s="40" t="s">
        <v>206</v>
      </c>
      <c r="E1273" s="25" t="s">
        <v>173</v>
      </c>
      <c r="F1273" s="41">
        <v>47.474200000000003</v>
      </c>
      <c r="G1273" s="74" t="s">
        <v>378</v>
      </c>
      <c r="H1273" s="80"/>
      <c r="BA1273" s="5" t="str">
        <f t="shared" si="19"/>
        <v>522611</v>
      </c>
      <c r="BB1273" s="5">
        <f>IF(OR($E1273="",$G1273&lt;&gt;"Ativo"),"",IF(COUNTIFS($E$4:$E1273,$E1273,$A$4:$A1273,$A1273,$G$4:$G1273,"Ativo")=1,1,0))</f>
        <v>0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21</v>
      </c>
      <c r="B1274" s="75">
        <v>45803</v>
      </c>
      <c r="C1274" s="73">
        <v>3</v>
      </c>
      <c r="D1274" s="40" t="s">
        <v>206</v>
      </c>
      <c r="E1274" s="25" t="s">
        <v>173</v>
      </c>
      <c r="F1274" s="41">
        <v>47.237499999999997</v>
      </c>
      <c r="G1274" s="74" t="s">
        <v>378</v>
      </c>
      <c r="H1274" s="80"/>
      <c r="BA1274" s="5" t="str">
        <f t="shared" si="19"/>
        <v>522611</v>
      </c>
      <c r="BB1274" s="5">
        <f>IF(OR($E1274="",$G1274&lt;&gt;"Ativo"),"",IF(COUNTIFS($E$4:$E1274,$E1274,$A$4:$A1274,$A1274,$G$4:$G1274,"Ativo")=1,1,0))</f>
        <v>0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22</v>
      </c>
      <c r="B1275" s="75">
        <v>45810</v>
      </c>
      <c r="C1275" s="73">
        <v>3</v>
      </c>
      <c r="D1275" s="40" t="s">
        <v>206</v>
      </c>
      <c r="E1275" s="25" t="s">
        <v>173</v>
      </c>
      <c r="F1275" s="41">
        <v>48.866500000000002</v>
      </c>
      <c r="G1275" s="74" t="s">
        <v>378</v>
      </c>
      <c r="H1275" s="80"/>
      <c r="BA1275" s="5" t="str">
        <f t="shared" si="19"/>
        <v>522611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23</v>
      </c>
      <c r="B1276" s="75">
        <v>45817</v>
      </c>
      <c r="C1276" s="73">
        <v>3</v>
      </c>
      <c r="D1276" s="40" t="s">
        <v>206</v>
      </c>
      <c r="E1276" s="25" t="s">
        <v>173</v>
      </c>
      <c r="F1276" s="41">
        <v>46.894100000000002</v>
      </c>
      <c r="G1276" s="74" t="s">
        <v>378</v>
      </c>
      <c r="H1276" s="80"/>
      <c r="BA1276" s="5" t="str">
        <f t="shared" si="19"/>
        <v>522611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24</v>
      </c>
      <c r="B1277" s="75">
        <v>45824</v>
      </c>
      <c r="C1277" s="73">
        <v>3</v>
      </c>
      <c r="D1277" s="40" t="s">
        <v>206</v>
      </c>
      <c r="E1277" s="25" t="s">
        <v>173</v>
      </c>
      <c r="F1277" s="41">
        <v>48.062399999999997</v>
      </c>
      <c r="G1277" s="74" t="s">
        <v>378</v>
      </c>
      <c r="H1277" s="80"/>
      <c r="BA1277" s="5" t="str">
        <f t="shared" si="19"/>
        <v>522611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25</v>
      </c>
      <c r="B1278" s="75">
        <v>45831</v>
      </c>
      <c r="C1278" s="73">
        <v>3</v>
      </c>
      <c r="D1278" s="40" t="s">
        <v>206</v>
      </c>
      <c r="E1278" s="25" t="s">
        <v>173</v>
      </c>
      <c r="F1278" s="41">
        <v>47.260399999999997</v>
      </c>
      <c r="G1278" s="74" t="s">
        <v>378</v>
      </c>
      <c r="H1278" s="80"/>
      <c r="BA1278" s="5" t="str">
        <f t="shared" si="19"/>
        <v>522611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</v>
      </c>
      <c r="B1279" s="75">
        <v>45663</v>
      </c>
      <c r="C1279" s="73">
        <v>1</v>
      </c>
      <c r="D1279" s="40" t="s">
        <v>204</v>
      </c>
      <c r="E1279" s="25" t="s">
        <v>174</v>
      </c>
      <c r="F1279" s="41">
        <v>19.413499999999999</v>
      </c>
      <c r="G1279" s="74" t="s">
        <v>378</v>
      </c>
      <c r="H1279" s="80"/>
      <c r="BA1279" s="5" t="str">
        <f t="shared" si="19"/>
        <v>522611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2</v>
      </c>
      <c r="B1280" s="75">
        <v>45670</v>
      </c>
      <c r="C1280" s="73">
        <v>1</v>
      </c>
      <c r="D1280" s="40" t="s">
        <v>204</v>
      </c>
      <c r="E1280" s="25" t="s">
        <v>174</v>
      </c>
      <c r="F1280" s="41">
        <v>19.553799999999999</v>
      </c>
      <c r="G1280" s="74" t="s">
        <v>378</v>
      </c>
      <c r="H1280" s="80"/>
      <c r="BA1280" s="5" t="str">
        <f t="shared" si="19"/>
        <v>522611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3</v>
      </c>
      <c r="B1281" s="75">
        <v>45677</v>
      </c>
      <c r="C1281" s="73">
        <v>1</v>
      </c>
      <c r="D1281" s="40" t="s">
        <v>204</v>
      </c>
      <c r="E1281" s="25" t="s">
        <v>174</v>
      </c>
      <c r="F1281" s="41">
        <v>19.5823</v>
      </c>
      <c r="G1281" s="74" t="s">
        <v>378</v>
      </c>
      <c r="H1281" s="80"/>
      <c r="BA1281" s="5" t="str">
        <f t="shared" si="19"/>
        <v>522611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4</v>
      </c>
      <c r="B1282" s="75">
        <v>45684</v>
      </c>
      <c r="C1282" s="73">
        <v>1</v>
      </c>
      <c r="D1282" s="40" t="s">
        <v>204</v>
      </c>
      <c r="E1282" s="25" t="s">
        <v>174</v>
      </c>
      <c r="F1282" s="41">
        <v>19.643999999999998</v>
      </c>
      <c r="G1282" s="74" t="s">
        <v>378</v>
      </c>
      <c r="H1282" s="80"/>
      <c r="BA1282" s="5" t="str">
        <f t="shared" si="19"/>
        <v>522611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5</v>
      </c>
      <c r="B1283" s="75">
        <v>45691</v>
      </c>
      <c r="C1283" s="73">
        <v>1</v>
      </c>
      <c r="D1283" s="40" t="s">
        <v>204</v>
      </c>
      <c r="E1283" s="25" t="s">
        <v>174</v>
      </c>
      <c r="F1283" s="41">
        <v>19.488800000000001</v>
      </c>
      <c r="G1283" s="74" t="s">
        <v>378</v>
      </c>
      <c r="H1283" s="80"/>
      <c r="BA1283" s="5" t="str">
        <f t="shared" si="19"/>
        <v>522611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6</v>
      </c>
      <c r="B1284" s="75">
        <v>45698</v>
      </c>
      <c r="C1284" s="73">
        <v>1</v>
      </c>
      <c r="D1284" s="40" t="s">
        <v>204</v>
      </c>
      <c r="E1284" s="25" t="s">
        <v>174</v>
      </c>
      <c r="F1284" s="41">
        <v>19.3352</v>
      </c>
      <c r="G1284" s="74" t="s">
        <v>378</v>
      </c>
      <c r="H1284" s="80"/>
      <c r="BA1284" s="5" t="str">
        <f t="shared" ref="BA1284:BA1347" si="20">IF($D1284="","",MID($D1284,4,6))</f>
        <v>522611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7</v>
      </c>
      <c r="B1285" s="75">
        <v>45705</v>
      </c>
      <c r="C1285" s="73">
        <v>1</v>
      </c>
      <c r="D1285" s="40" t="s">
        <v>204</v>
      </c>
      <c r="E1285" s="25" t="s">
        <v>174</v>
      </c>
      <c r="F1285" s="41">
        <v>19.345600000000001</v>
      </c>
      <c r="G1285" s="74" t="s">
        <v>378</v>
      </c>
      <c r="H1285" s="80"/>
      <c r="BA1285" s="5" t="str">
        <f t="shared" si="20"/>
        <v>522611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8</v>
      </c>
      <c r="B1286" s="75">
        <v>45712</v>
      </c>
      <c r="C1286" s="73">
        <v>1</v>
      </c>
      <c r="D1286" s="40" t="s">
        <v>204</v>
      </c>
      <c r="E1286" s="25" t="s">
        <v>174</v>
      </c>
      <c r="F1286" s="41">
        <v>19.518799999999999</v>
      </c>
      <c r="G1286" s="74" t="s">
        <v>378</v>
      </c>
      <c r="H1286" s="80"/>
      <c r="BA1286" s="5" t="str">
        <f t="shared" si="20"/>
        <v>522611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9</v>
      </c>
      <c r="B1287" s="75">
        <v>45719</v>
      </c>
      <c r="C1287" s="73">
        <v>1</v>
      </c>
      <c r="D1287" s="40" t="s">
        <v>204</v>
      </c>
      <c r="E1287" s="25" t="s">
        <v>174</v>
      </c>
      <c r="F1287" s="41">
        <v>19.5305</v>
      </c>
      <c r="G1287" s="74" t="s">
        <v>378</v>
      </c>
      <c r="H1287" s="80"/>
      <c r="BA1287" s="5" t="str">
        <f t="shared" si="20"/>
        <v>522611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10</v>
      </c>
      <c r="B1288" s="75">
        <v>45726</v>
      </c>
      <c r="C1288" s="73">
        <v>1</v>
      </c>
      <c r="D1288" s="40" t="s">
        <v>204</v>
      </c>
      <c r="E1288" s="25" t="s">
        <v>174</v>
      </c>
      <c r="F1288" s="41">
        <v>19.665600000000001</v>
      </c>
      <c r="G1288" s="74" t="s">
        <v>378</v>
      </c>
      <c r="H1288" s="80"/>
      <c r="BA1288" s="5" t="str">
        <f t="shared" si="20"/>
        <v>522611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11</v>
      </c>
      <c r="B1289" s="75">
        <v>45733</v>
      </c>
      <c r="C1289" s="73">
        <v>1</v>
      </c>
      <c r="D1289" s="40" t="s">
        <v>204</v>
      </c>
      <c r="E1289" s="25" t="s">
        <v>174</v>
      </c>
      <c r="F1289" s="41">
        <v>19.503699999999998</v>
      </c>
      <c r="G1289" s="74" t="s">
        <v>378</v>
      </c>
      <c r="H1289" s="80"/>
      <c r="BA1289" s="5" t="str">
        <f t="shared" si="20"/>
        <v>522611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12</v>
      </c>
      <c r="B1290" s="75">
        <v>45740</v>
      </c>
      <c r="C1290" s="73">
        <v>1</v>
      </c>
      <c r="D1290" s="40" t="s">
        <v>204</v>
      </c>
      <c r="E1290" s="25" t="s">
        <v>174</v>
      </c>
      <c r="F1290" s="41">
        <v>19.6098</v>
      </c>
      <c r="G1290" s="74" t="s">
        <v>378</v>
      </c>
      <c r="H1290" s="80"/>
      <c r="BA1290" s="5" t="str">
        <f t="shared" si="20"/>
        <v>522611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13</v>
      </c>
      <c r="B1291" s="75">
        <v>45747</v>
      </c>
      <c r="C1291" s="73">
        <v>1</v>
      </c>
      <c r="D1291" s="40" t="s">
        <v>204</v>
      </c>
      <c r="E1291" s="25" t="s">
        <v>174</v>
      </c>
      <c r="F1291" s="41">
        <v>19.685300000000002</v>
      </c>
      <c r="G1291" s="74" t="s">
        <v>378</v>
      </c>
      <c r="H1291" s="80"/>
      <c r="BA1291" s="5" t="str">
        <f t="shared" si="20"/>
        <v>522611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14</v>
      </c>
      <c r="B1292" s="75">
        <v>45754</v>
      </c>
      <c r="C1292" s="73">
        <v>1</v>
      </c>
      <c r="D1292" s="40" t="s">
        <v>204</v>
      </c>
      <c r="E1292" s="25" t="s">
        <v>174</v>
      </c>
      <c r="F1292" s="41">
        <v>19.4617</v>
      </c>
      <c r="G1292" s="74" t="s">
        <v>378</v>
      </c>
      <c r="H1292" s="80"/>
      <c r="BA1292" s="5" t="str">
        <f t="shared" si="20"/>
        <v>522611</v>
      </c>
      <c r="BB1292" s="5">
        <f>IF(OR($E1292="",$G1292&lt;&gt;"Ativo"),"",IF(COUNTIFS($E$4:$E1292,$E1292,$A$4:$A1292,$A1292,$G$4:$G1292,"Ativo")=1,1,0))</f>
        <v>1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15</v>
      </c>
      <c r="B1293" s="75">
        <v>45761</v>
      </c>
      <c r="C1293" s="73">
        <v>1</v>
      </c>
      <c r="D1293" s="40" t="s">
        <v>204</v>
      </c>
      <c r="E1293" s="25" t="s">
        <v>174</v>
      </c>
      <c r="F1293" s="41">
        <v>19.188800000000001</v>
      </c>
      <c r="G1293" s="74" t="s">
        <v>378</v>
      </c>
      <c r="H1293" s="80"/>
      <c r="BA1293" s="5" t="str">
        <f t="shared" si="20"/>
        <v>522611</v>
      </c>
      <c r="BB1293" s="5">
        <f>IF(OR($E1293="",$G1293&lt;&gt;"Ativo"),"",IF(COUNTIFS($E$4:$E1293,$E1293,$A$4:$A1293,$A1293,$G$4:$G1293,"Ativo")=1,1,0))</f>
        <v>1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45768</v>
      </c>
      <c r="C1294" s="73">
        <v>1</v>
      </c>
      <c r="D1294" s="40" t="s">
        <v>204</v>
      </c>
      <c r="E1294" s="25" t="s">
        <v>174</v>
      </c>
      <c r="F1294" s="41">
        <v>19.2395</v>
      </c>
      <c r="G1294" s="74" t="s">
        <v>378</v>
      </c>
      <c r="H1294" s="80"/>
      <c r="BA1294" s="5" t="str">
        <f t="shared" si="20"/>
        <v>522611</v>
      </c>
      <c r="BB1294" s="5">
        <f>IF(OR($E1294="",$G1294&lt;&gt;"Ativo"),"",IF(COUNTIFS($E$4:$E1294,$E1294,$A$4:$A1294,$A1294,$G$4:$G1294,"Ativo")=1,1,0))</f>
        <v>1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17</v>
      </c>
      <c r="B1295" s="75">
        <v>45775</v>
      </c>
      <c r="C1295" s="73">
        <v>1</v>
      </c>
      <c r="D1295" s="40" t="s">
        <v>204</v>
      </c>
      <c r="E1295" s="25" t="s">
        <v>174</v>
      </c>
      <c r="F1295" s="41">
        <v>19.1967</v>
      </c>
      <c r="G1295" s="74" t="s">
        <v>378</v>
      </c>
      <c r="H1295" s="80"/>
      <c r="BA1295" s="5" t="str">
        <f t="shared" si="20"/>
        <v>522611</v>
      </c>
      <c r="BB1295" s="5">
        <f>IF(OR($E1295="",$G1295&lt;&gt;"Ativo"),"",IF(COUNTIFS($E$4:$E1295,$E1295,$A$4:$A1295,$A1295,$G$4:$G1295,"Ativo")=1,1,0))</f>
        <v>1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18</v>
      </c>
      <c r="B1296" s="75">
        <v>45782</v>
      </c>
      <c r="C1296" s="73">
        <v>1</v>
      </c>
      <c r="D1296" s="40" t="s">
        <v>204</v>
      </c>
      <c r="E1296" s="25" t="s">
        <v>174</v>
      </c>
      <c r="F1296" s="41">
        <v>19.697600000000001</v>
      </c>
      <c r="G1296" s="74" t="s">
        <v>378</v>
      </c>
      <c r="H1296" s="80"/>
      <c r="BA1296" s="5" t="str">
        <f t="shared" si="20"/>
        <v>522611</v>
      </c>
      <c r="BB1296" s="5">
        <f>IF(OR($E1296="",$G1296&lt;&gt;"Ativo"),"",IF(COUNTIFS($E$4:$E1296,$E1296,$A$4:$A1296,$A1296,$G$4:$G1296,"Ativo")=1,1,0))</f>
        <v>1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19</v>
      </c>
      <c r="B1297" s="75">
        <v>45789</v>
      </c>
      <c r="C1297" s="73">
        <v>1</v>
      </c>
      <c r="D1297" s="40" t="s">
        <v>204</v>
      </c>
      <c r="E1297" s="25" t="s">
        <v>174</v>
      </c>
      <c r="F1297" s="41">
        <v>19.2944</v>
      </c>
      <c r="G1297" s="74" t="s">
        <v>378</v>
      </c>
      <c r="H1297" s="80"/>
      <c r="BA1297" s="5" t="str">
        <f t="shared" si="20"/>
        <v>522611</v>
      </c>
      <c r="BB1297" s="5">
        <f>IF(OR($E1297="",$G1297&lt;&gt;"Ativo"),"",IF(COUNTIFS($E$4:$E1297,$E1297,$A$4:$A1297,$A1297,$G$4:$G1297,"Ativo")=1,1,0))</f>
        <v>1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20</v>
      </c>
      <c r="B1298" s="75">
        <v>45796</v>
      </c>
      <c r="C1298" s="73">
        <v>1</v>
      </c>
      <c r="D1298" s="40" t="s">
        <v>204</v>
      </c>
      <c r="E1298" s="25" t="s">
        <v>174</v>
      </c>
      <c r="F1298" s="41">
        <v>19.638200000000001</v>
      </c>
      <c r="G1298" s="74" t="s">
        <v>378</v>
      </c>
      <c r="H1298" s="80"/>
      <c r="BA1298" s="5" t="str">
        <f t="shared" si="20"/>
        <v>522611</v>
      </c>
      <c r="BB1298" s="5">
        <f>IF(OR($E1298="",$G1298&lt;&gt;"Ativo"),"",IF(COUNTIFS($E$4:$E1298,$E1298,$A$4:$A1298,$A1298,$G$4:$G1298,"Ativo")=1,1,0))</f>
        <v>1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21</v>
      </c>
      <c r="B1299" s="75">
        <v>45803</v>
      </c>
      <c r="C1299" s="73">
        <v>1</v>
      </c>
      <c r="D1299" s="40" t="s">
        <v>204</v>
      </c>
      <c r="E1299" s="25" t="s">
        <v>174</v>
      </c>
      <c r="F1299" s="41">
        <v>19.531300000000002</v>
      </c>
      <c r="G1299" s="74" t="s">
        <v>378</v>
      </c>
      <c r="H1299" s="80"/>
      <c r="BA1299" s="5" t="str">
        <f t="shared" si="20"/>
        <v>522611</v>
      </c>
      <c r="BB1299" s="5">
        <f>IF(OR($E1299="",$G1299&lt;&gt;"Ativo"),"",IF(COUNTIFS($E$4:$E1299,$E1299,$A$4:$A1299,$A1299,$G$4:$G1299,"Ativo")=1,1,0))</f>
        <v>1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22</v>
      </c>
      <c r="B1300" s="75">
        <v>45810</v>
      </c>
      <c r="C1300" s="73">
        <v>1</v>
      </c>
      <c r="D1300" s="40" t="s">
        <v>204</v>
      </c>
      <c r="E1300" s="25" t="s">
        <v>174</v>
      </c>
      <c r="F1300" s="41">
        <v>19.7181</v>
      </c>
      <c r="G1300" s="74" t="s">
        <v>378</v>
      </c>
      <c r="H1300" s="80"/>
      <c r="BA1300" s="5" t="str">
        <f t="shared" si="20"/>
        <v>522611</v>
      </c>
      <c r="BB1300" s="5">
        <f>IF(OR($E1300="",$G1300&lt;&gt;"Ativo"),"",IF(COUNTIFS($E$4:$E1300,$E1300,$A$4:$A1300,$A1300,$G$4:$G1300,"Ativo")=1,1,0))</f>
        <v>1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23</v>
      </c>
      <c r="B1301" s="75">
        <v>45817</v>
      </c>
      <c r="C1301" s="73">
        <v>1</v>
      </c>
      <c r="D1301" s="40" t="s">
        <v>204</v>
      </c>
      <c r="E1301" s="25" t="s">
        <v>174</v>
      </c>
      <c r="F1301" s="41">
        <v>19.600300000000001</v>
      </c>
      <c r="G1301" s="74" t="s">
        <v>378</v>
      </c>
      <c r="H1301" s="80"/>
      <c r="BA1301" s="5" t="str">
        <f t="shared" si="20"/>
        <v>522611</v>
      </c>
      <c r="BB1301" s="5">
        <f>IF(OR($E1301="",$G1301&lt;&gt;"Ativo"),"",IF(COUNTIFS($E$4:$E1301,$E1301,$A$4:$A1301,$A1301,$G$4:$G1301,"Ativo")=1,1,0))</f>
        <v>1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24</v>
      </c>
      <c r="B1302" s="75">
        <v>45824</v>
      </c>
      <c r="C1302" s="73">
        <v>1</v>
      </c>
      <c r="D1302" s="40" t="s">
        <v>204</v>
      </c>
      <c r="E1302" s="25" t="s">
        <v>174</v>
      </c>
      <c r="F1302" s="41">
        <v>19.4176</v>
      </c>
      <c r="G1302" s="74" t="s">
        <v>378</v>
      </c>
      <c r="H1302" s="80"/>
      <c r="BA1302" s="5" t="str">
        <f t="shared" si="20"/>
        <v>522611</v>
      </c>
      <c r="BB1302" s="5">
        <f>IF(OR($E1302="",$G1302&lt;&gt;"Ativo"),"",IF(COUNTIFS($E$4:$E1302,$E1302,$A$4:$A1302,$A1302,$G$4:$G1302,"Ativo")=1,1,0))</f>
        <v>1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25</v>
      </c>
      <c r="B1303" s="75">
        <v>45831</v>
      </c>
      <c r="C1303" s="73">
        <v>1</v>
      </c>
      <c r="D1303" s="40" t="s">
        <v>204</v>
      </c>
      <c r="E1303" s="25" t="s">
        <v>174</v>
      </c>
      <c r="F1303" s="41">
        <v>19.401399999999999</v>
      </c>
      <c r="G1303" s="74" t="s">
        <v>378</v>
      </c>
      <c r="H1303" s="80"/>
      <c r="BA1303" s="5" t="str">
        <f t="shared" si="20"/>
        <v>522611</v>
      </c>
      <c r="BB1303" s="5">
        <f>IF(OR($E1303="",$G1303&lt;&gt;"Ativo"),"",IF(COUNTIFS($E$4:$E1303,$E1303,$A$4:$A1303,$A1303,$G$4:$G1303,"Ativo")=1,1,0))</f>
        <v>1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</v>
      </c>
      <c r="B1304" s="75">
        <v>45663</v>
      </c>
      <c r="C1304" s="73">
        <v>2</v>
      </c>
      <c r="D1304" s="40" t="s">
        <v>205</v>
      </c>
      <c r="E1304" s="25" t="s">
        <v>174</v>
      </c>
      <c r="F1304" s="41">
        <v>9.8600999999999992</v>
      </c>
      <c r="G1304" s="74" t="s">
        <v>378</v>
      </c>
      <c r="H1304" s="80"/>
      <c r="BA1304" s="5" t="str">
        <f t="shared" si="20"/>
        <v>522611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2</v>
      </c>
      <c r="B1305" s="75">
        <v>45670</v>
      </c>
      <c r="C1305" s="73">
        <v>2</v>
      </c>
      <c r="D1305" s="40" t="s">
        <v>205</v>
      </c>
      <c r="E1305" s="25" t="s">
        <v>174</v>
      </c>
      <c r="F1305" s="41">
        <v>9.8871000000000002</v>
      </c>
      <c r="G1305" s="74" t="s">
        <v>378</v>
      </c>
      <c r="H1305" s="80"/>
      <c r="BA1305" s="5" t="str">
        <f t="shared" si="20"/>
        <v>522611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3</v>
      </c>
      <c r="B1306" s="75">
        <v>45677</v>
      </c>
      <c r="C1306" s="73">
        <v>2</v>
      </c>
      <c r="D1306" s="40" t="s">
        <v>205</v>
      </c>
      <c r="E1306" s="25" t="s">
        <v>174</v>
      </c>
      <c r="F1306" s="41">
        <v>9.6751000000000005</v>
      </c>
      <c r="G1306" s="74" t="s">
        <v>378</v>
      </c>
      <c r="H1306" s="80"/>
      <c r="BA1306" s="5" t="str">
        <f t="shared" si="20"/>
        <v>522611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4</v>
      </c>
      <c r="B1307" s="75">
        <v>45684</v>
      </c>
      <c r="C1307" s="73">
        <v>2</v>
      </c>
      <c r="D1307" s="40" t="s">
        <v>205</v>
      </c>
      <c r="E1307" s="25" t="s">
        <v>174</v>
      </c>
      <c r="F1307" s="41">
        <v>9.8247</v>
      </c>
      <c r="G1307" s="74" t="s">
        <v>378</v>
      </c>
      <c r="H1307" s="80"/>
      <c r="BA1307" s="5" t="str">
        <f t="shared" si="20"/>
        <v>522611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5</v>
      </c>
      <c r="B1308" s="75">
        <v>45691</v>
      </c>
      <c r="C1308" s="73">
        <v>2</v>
      </c>
      <c r="D1308" s="40" t="s">
        <v>205</v>
      </c>
      <c r="E1308" s="25" t="s">
        <v>174</v>
      </c>
      <c r="F1308" s="41">
        <v>10.3178</v>
      </c>
      <c r="G1308" s="74" t="s">
        <v>378</v>
      </c>
      <c r="H1308" s="80"/>
      <c r="BA1308" s="5" t="str">
        <f t="shared" si="20"/>
        <v>522611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6</v>
      </c>
      <c r="B1309" s="75">
        <v>45698</v>
      </c>
      <c r="C1309" s="73">
        <v>2</v>
      </c>
      <c r="D1309" s="40" t="s">
        <v>205</v>
      </c>
      <c r="E1309" s="25" t="s">
        <v>174</v>
      </c>
      <c r="F1309" s="41">
        <v>9.3232999999999997</v>
      </c>
      <c r="G1309" s="74" t="s">
        <v>378</v>
      </c>
      <c r="H1309" s="80"/>
      <c r="BA1309" s="5" t="str">
        <f t="shared" si="20"/>
        <v>522611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7</v>
      </c>
      <c r="B1310" s="75">
        <v>45705</v>
      </c>
      <c r="C1310" s="73">
        <v>2</v>
      </c>
      <c r="D1310" s="40" t="s">
        <v>205</v>
      </c>
      <c r="E1310" s="25" t="s">
        <v>174</v>
      </c>
      <c r="F1310" s="41">
        <v>9.9121000000000006</v>
      </c>
      <c r="G1310" s="74" t="s">
        <v>378</v>
      </c>
      <c r="H1310" s="80"/>
      <c r="BA1310" s="5" t="str">
        <f t="shared" si="20"/>
        <v>522611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8</v>
      </c>
      <c r="B1311" s="75">
        <v>45712</v>
      </c>
      <c r="C1311" s="73">
        <v>2</v>
      </c>
      <c r="D1311" s="40" t="s">
        <v>205</v>
      </c>
      <c r="E1311" s="25" t="s">
        <v>174</v>
      </c>
      <c r="F1311" s="41">
        <v>9.5620999999999992</v>
      </c>
      <c r="G1311" s="74" t="s">
        <v>378</v>
      </c>
      <c r="H1311" s="80"/>
      <c r="BA1311" s="5" t="str">
        <f t="shared" si="20"/>
        <v>522611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9</v>
      </c>
      <c r="B1312" s="75">
        <v>45719</v>
      </c>
      <c r="C1312" s="73">
        <v>2</v>
      </c>
      <c r="D1312" s="40" t="s">
        <v>205</v>
      </c>
      <c r="E1312" s="25" t="s">
        <v>174</v>
      </c>
      <c r="F1312" s="41">
        <v>9.8907000000000007</v>
      </c>
      <c r="G1312" s="74" t="s">
        <v>378</v>
      </c>
      <c r="H1312" s="80"/>
      <c r="BA1312" s="5" t="str">
        <f t="shared" si="20"/>
        <v>522611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10</v>
      </c>
      <c r="B1313" s="75">
        <v>45726</v>
      </c>
      <c r="C1313" s="73">
        <v>2</v>
      </c>
      <c r="D1313" s="40" t="s">
        <v>205</v>
      </c>
      <c r="E1313" s="25" t="s">
        <v>174</v>
      </c>
      <c r="F1313" s="41">
        <v>10.0867</v>
      </c>
      <c r="G1313" s="74" t="s">
        <v>378</v>
      </c>
      <c r="H1313" s="80"/>
      <c r="BA1313" s="5" t="str">
        <f t="shared" si="20"/>
        <v>522611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11</v>
      </c>
      <c r="B1314" s="75">
        <v>45733</v>
      </c>
      <c r="C1314" s="73">
        <v>2</v>
      </c>
      <c r="D1314" s="40" t="s">
        <v>205</v>
      </c>
      <c r="E1314" s="25" t="s">
        <v>174</v>
      </c>
      <c r="F1314" s="41">
        <v>9.8171999999999997</v>
      </c>
      <c r="G1314" s="74" t="s">
        <v>378</v>
      </c>
      <c r="H1314" s="80"/>
      <c r="BA1314" s="5" t="str">
        <f t="shared" si="20"/>
        <v>522611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12</v>
      </c>
      <c r="B1315" s="75">
        <v>45740</v>
      </c>
      <c r="C1315" s="73">
        <v>2</v>
      </c>
      <c r="D1315" s="40" t="s">
        <v>205</v>
      </c>
      <c r="E1315" s="25" t="s">
        <v>174</v>
      </c>
      <c r="F1315" s="41">
        <v>10.066599999999999</v>
      </c>
      <c r="G1315" s="74" t="s">
        <v>378</v>
      </c>
      <c r="H1315" s="80"/>
      <c r="BA1315" s="5" t="str">
        <f t="shared" si="20"/>
        <v>522611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13</v>
      </c>
      <c r="B1316" s="75">
        <v>45747</v>
      </c>
      <c r="C1316" s="73">
        <v>2</v>
      </c>
      <c r="D1316" s="40" t="s">
        <v>205</v>
      </c>
      <c r="E1316" s="25" t="s">
        <v>174</v>
      </c>
      <c r="F1316" s="41">
        <v>9.3569999999999993</v>
      </c>
      <c r="G1316" s="74" t="s">
        <v>378</v>
      </c>
      <c r="H1316" s="80"/>
      <c r="BA1316" s="5" t="str">
        <f t="shared" si="20"/>
        <v>522611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14</v>
      </c>
      <c r="B1317" s="75">
        <v>45754</v>
      </c>
      <c r="C1317" s="73">
        <v>2</v>
      </c>
      <c r="D1317" s="40" t="s">
        <v>205</v>
      </c>
      <c r="E1317" s="25" t="s">
        <v>174</v>
      </c>
      <c r="F1317" s="41">
        <v>10.1669</v>
      </c>
      <c r="G1317" s="74" t="s">
        <v>378</v>
      </c>
      <c r="H1317" s="80"/>
      <c r="BA1317" s="5" t="str">
        <f t="shared" si="20"/>
        <v>522611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15</v>
      </c>
      <c r="B1318" s="75">
        <v>45761</v>
      </c>
      <c r="C1318" s="73">
        <v>2</v>
      </c>
      <c r="D1318" s="40" t="s">
        <v>205</v>
      </c>
      <c r="E1318" s="25" t="s">
        <v>174</v>
      </c>
      <c r="F1318" s="41">
        <v>9.6532999999999998</v>
      </c>
      <c r="G1318" s="74" t="s">
        <v>378</v>
      </c>
      <c r="H1318" s="80"/>
      <c r="BA1318" s="5" t="str">
        <f t="shared" si="20"/>
        <v>522611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45768</v>
      </c>
      <c r="C1319" s="73">
        <v>2</v>
      </c>
      <c r="D1319" s="40" t="s">
        <v>205</v>
      </c>
      <c r="E1319" s="25" t="s">
        <v>174</v>
      </c>
      <c r="F1319" s="41">
        <v>10.0214</v>
      </c>
      <c r="G1319" s="74" t="s">
        <v>378</v>
      </c>
      <c r="H1319" s="80"/>
      <c r="BA1319" s="5" t="str">
        <f t="shared" si="20"/>
        <v>522611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17</v>
      </c>
      <c r="B1320" s="75">
        <v>45775</v>
      </c>
      <c r="C1320" s="73">
        <v>2</v>
      </c>
      <c r="D1320" s="40" t="s">
        <v>205</v>
      </c>
      <c r="E1320" s="25" t="s">
        <v>174</v>
      </c>
      <c r="F1320" s="41">
        <v>9.8893000000000004</v>
      </c>
      <c r="G1320" s="74" t="s">
        <v>378</v>
      </c>
      <c r="H1320" s="80"/>
      <c r="BA1320" s="5" t="str">
        <f t="shared" si="20"/>
        <v>522611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18</v>
      </c>
      <c r="B1321" s="75">
        <v>45782</v>
      </c>
      <c r="C1321" s="73">
        <v>2</v>
      </c>
      <c r="D1321" s="40" t="s">
        <v>205</v>
      </c>
      <c r="E1321" s="25" t="s">
        <v>174</v>
      </c>
      <c r="F1321" s="41">
        <v>9.0579999999999998</v>
      </c>
      <c r="G1321" s="74" t="s">
        <v>378</v>
      </c>
      <c r="H1321" s="80"/>
      <c r="BA1321" s="5" t="str">
        <f t="shared" si="20"/>
        <v>522611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19</v>
      </c>
      <c r="B1322" s="75">
        <v>45789</v>
      </c>
      <c r="C1322" s="73">
        <v>2</v>
      </c>
      <c r="D1322" s="40" t="s">
        <v>205</v>
      </c>
      <c r="E1322" s="25" t="s">
        <v>174</v>
      </c>
      <c r="F1322" s="41">
        <v>9.6074000000000002</v>
      </c>
      <c r="G1322" s="74" t="s">
        <v>378</v>
      </c>
      <c r="H1322" s="80"/>
      <c r="BA1322" s="5" t="str">
        <f t="shared" si="20"/>
        <v>522611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20</v>
      </c>
      <c r="B1323" s="75">
        <v>45796</v>
      </c>
      <c r="C1323" s="73">
        <v>2</v>
      </c>
      <c r="D1323" s="40" t="s">
        <v>205</v>
      </c>
      <c r="E1323" s="25" t="s">
        <v>174</v>
      </c>
      <c r="F1323" s="41">
        <v>9.9007000000000005</v>
      </c>
      <c r="G1323" s="74" t="s">
        <v>378</v>
      </c>
      <c r="H1323" s="80"/>
      <c r="BA1323" s="5" t="str">
        <f t="shared" si="20"/>
        <v>522611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21</v>
      </c>
      <c r="B1324" s="75">
        <v>45803</v>
      </c>
      <c r="C1324" s="73">
        <v>2</v>
      </c>
      <c r="D1324" s="40" t="s">
        <v>205</v>
      </c>
      <c r="E1324" s="25" t="s">
        <v>174</v>
      </c>
      <c r="F1324" s="41">
        <v>10.3012</v>
      </c>
      <c r="G1324" s="74" t="s">
        <v>378</v>
      </c>
      <c r="H1324" s="80"/>
      <c r="BA1324" s="5" t="str">
        <f t="shared" si="20"/>
        <v>522611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22</v>
      </c>
      <c r="B1325" s="75">
        <v>45810</v>
      </c>
      <c r="C1325" s="73">
        <v>2</v>
      </c>
      <c r="D1325" s="40" t="s">
        <v>205</v>
      </c>
      <c r="E1325" s="25" t="s">
        <v>174</v>
      </c>
      <c r="F1325" s="41">
        <v>9.9207999999999998</v>
      </c>
      <c r="G1325" s="74" t="s">
        <v>378</v>
      </c>
      <c r="H1325" s="80"/>
      <c r="BA1325" s="5" t="str">
        <f t="shared" si="20"/>
        <v>522611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23</v>
      </c>
      <c r="B1326" s="75">
        <v>45817</v>
      </c>
      <c r="C1326" s="73">
        <v>2</v>
      </c>
      <c r="D1326" s="40" t="s">
        <v>205</v>
      </c>
      <c r="E1326" s="25" t="s">
        <v>174</v>
      </c>
      <c r="F1326" s="41">
        <v>9.9118999999999993</v>
      </c>
      <c r="G1326" s="74" t="s">
        <v>378</v>
      </c>
      <c r="H1326" s="80"/>
      <c r="BA1326" s="5" t="str">
        <f t="shared" si="20"/>
        <v>522611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24</v>
      </c>
      <c r="B1327" s="75">
        <v>45824</v>
      </c>
      <c r="C1327" s="73">
        <v>2</v>
      </c>
      <c r="D1327" s="40" t="s">
        <v>205</v>
      </c>
      <c r="E1327" s="25" t="s">
        <v>174</v>
      </c>
      <c r="F1327" s="41">
        <v>9.4101999999999997</v>
      </c>
      <c r="G1327" s="74" t="s">
        <v>378</v>
      </c>
      <c r="H1327" s="80"/>
      <c r="BA1327" s="5" t="str">
        <f t="shared" si="20"/>
        <v>522611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25</v>
      </c>
      <c r="B1328" s="75">
        <v>45831</v>
      </c>
      <c r="C1328" s="73">
        <v>2</v>
      </c>
      <c r="D1328" s="40" t="s">
        <v>205</v>
      </c>
      <c r="E1328" s="25" t="s">
        <v>174</v>
      </c>
      <c r="F1328" s="41">
        <v>10.2643</v>
      </c>
      <c r="G1328" s="74" t="s">
        <v>378</v>
      </c>
      <c r="H1328" s="80"/>
      <c r="BA1328" s="5" t="str">
        <f t="shared" si="20"/>
        <v>522611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</v>
      </c>
      <c r="B1329" s="75">
        <v>45663</v>
      </c>
      <c r="C1329" s="73">
        <v>3</v>
      </c>
      <c r="D1329" s="40" t="s">
        <v>206</v>
      </c>
      <c r="E1329" s="25" t="s">
        <v>174</v>
      </c>
      <c r="F1329" s="41">
        <v>15.1092</v>
      </c>
      <c r="G1329" s="74" t="s">
        <v>378</v>
      </c>
      <c r="H1329" s="80"/>
      <c r="BA1329" s="5" t="str">
        <f t="shared" si="20"/>
        <v>522611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2</v>
      </c>
      <c r="B1330" s="75">
        <v>45670</v>
      </c>
      <c r="C1330" s="73">
        <v>3</v>
      </c>
      <c r="D1330" s="40" t="s">
        <v>206</v>
      </c>
      <c r="E1330" s="25" t="s">
        <v>174</v>
      </c>
      <c r="F1330" s="41">
        <v>14.9474</v>
      </c>
      <c r="G1330" s="74" t="s">
        <v>378</v>
      </c>
      <c r="H1330" s="80"/>
      <c r="BA1330" s="5" t="str">
        <f t="shared" si="20"/>
        <v>522611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3</v>
      </c>
      <c r="B1331" s="75">
        <v>45677</v>
      </c>
      <c r="C1331" s="73">
        <v>3</v>
      </c>
      <c r="D1331" s="40" t="s">
        <v>206</v>
      </c>
      <c r="E1331" s="25" t="s">
        <v>174</v>
      </c>
      <c r="F1331" s="41">
        <v>14.924799999999999</v>
      </c>
      <c r="G1331" s="74" t="s">
        <v>378</v>
      </c>
      <c r="H1331" s="80"/>
      <c r="BA1331" s="5" t="str">
        <f t="shared" si="20"/>
        <v>522611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4</v>
      </c>
      <c r="B1332" s="75">
        <v>45684</v>
      </c>
      <c r="C1332" s="73">
        <v>3</v>
      </c>
      <c r="D1332" s="40" t="s">
        <v>206</v>
      </c>
      <c r="E1332" s="25" t="s">
        <v>174</v>
      </c>
      <c r="F1332" s="41">
        <v>14.797499999999999</v>
      </c>
      <c r="G1332" s="74" t="s">
        <v>378</v>
      </c>
      <c r="H1332" s="80"/>
      <c r="BA1332" s="5" t="str">
        <f t="shared" si="20"/>
        <v>522611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5</v>
      </c>
      <c r="B1333" s="75">
        <v>45691</v>
      </c>
      <c r="C1333" s="73">
        <v>3</v>
      </c>
      <c r="D1333" s="40" t="s">
        <v>206</v>
      </c>
      <c r="E1333" s="25" t="s">
        <v>174</v>
      </c>
      <c r="F1333" s="41">
        <v>15.0252</v>
      </c>
      <c r="G1333" s="74" t="s">
        <v>378</v>
      </c>
      <c r="H1333" s="80"/>
      <c r="BA1333" s="5" t="str">
        <f t="shared" si="20"/>
        <v>522611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6</v>
      </c>
      <c r="B1334" s="75">
        <v>45698</v>
      </c>
      <c r="C1334" s="73">
        <v>3</v>
      </c>
      <c r="D1334" s="40" t="s">
        <v>206</v>
      </c>
      <c r="E1334" s="25" t="s">
        <v>174</v>
      </c>
      <c r="F1334" s="41">
        <v>15.1907</v>
      </c>
      <c r="G1334" s="74" t="s">
        <v>378</v>
      </c>
      <c r="H1334" s="80"/>
      <c r="BA1334" s="5" t="str">
        <f t="shared" si="20"/>
        <v>522611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7</v>
      </c>
      <c r="B1335" s="75">
        <v>45705</v>
      </c>
      <c r="C1335" s="73">
        <v>3</v>
      </c>
      <c r="D1335" s="40" t="s">
        <v>206</v>
      </c>
      <c r="E1335" s="25" t="s">
        <v>174</v>
      </c>
      <c r="F1335" s="41">
        <v>15.0101</v>
      </c>
      <c r="G1335" s="74" t="s">
        <v>378</v>
      </c>
      <c r="H1335" s="80"/>
      <c r="BA1335" s="5" t="str">
        <f t="shared" si="20"/>
        <v>522611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8</v>
      </c>
      <c r="B1336" s="75">
        <v>45712</v>
      </c>
      <c r="C1336" s="73">
        <v>3</v>
      </c>
      <c r="D1336" s="40" t="s">
        <v>206</v>
      </c>
      <c r="E1336" s="25" t="s">
        <v>174</v>
      </c>
      <c r="F1336" s="41">
        <v>15.059799999999999</v>
      </c>
      <c r="G1336" s="74" t="s">
        <v>378</v>
      </c>
      <c r="H1336" s="80"/>
      <c r="BA1336" s="5" t="str">
        <f t="shared" si="20"/>
        <v>522611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9</v>
      </c>
      <c r="B1337" s="75">
        <v>45719</v>
      </c>
      <c r="C1337" s="73">
        <v>3</v>
      </c>
      <c r="D1337" s="40" t="s">
        <v>206</v>
      </c>
      <c r="E1337" s="25" t="s">
        <v>174</v>
      </c>
      <c r="F1337" s="41">
        <v>14.9941</v>
      </c>
      <c r="G1337" s="74" t="s">
        <v>378</v>
      </c>
      <c r="H1337" s="80"/>
      <c r="BA1337" s="5" t="str">
        <f t="shared" si="20"/>
        <v>522611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10</v>
      </c>
      <c r="B1338" s="75">
        <v>45726</v>
      </c>
      <c r="C1338" s="73">
        <v>3</v>
      </c>
      <c r="D1338" s="40" t="s">
        <v>206</v>
      </c>
      <c r="E1338" s="25" t="s">
        <v>174</v>
      </c>
      <c r="F1338" s="41">
        <v>14.8552</v>
      </c>
      <c r="G1338" s="74" t="s">
        <v>378</v>
      </c>
      <c r="H1338" s="80"/>
      <c r="BA1338" s="5" t="str">
        <f t="shared" si="20"/>
        <v>522611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11</v>
      </c>
      <c r="B1339" s="75">
        <v>45733</v>
      </c>
      <c r="C1339" s="73">
        <v>3</v>
      </c>
      <c r="D1339" s="40" t="s">
        <v>206</v>
      </c>
      <c r="E1339" s="25" t="s">
        <v>174</v>
      </c>
      <c r="F1339" s="41">
        <v>15.0664</v>
      </c>
      <c r="G1339" s="74" t="s">
        <v>378</v>
      </c>
      <c r="H1339" s="80"/>
      <c r="BA1339" s="5" t="str">
        <f t="shared" si="20"/>
        <v>522611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12</v>
      </c>
      <c r="B1340" s="75">
        <v>45740</v>
      </c>
      <c r="C1340" s="73">
        <v>3</v>
      </c>
      <c r="D1340" s="40" t="s">
        <v>206</v>
      </c>
      <c r="E1340" s="25" t="s">
        <v>174</v>
      </c>
      <c r="F1340" s="41">
        <v>14.8325</v>
      </c>
      <c r="G1340" s="74" t="s">
        <v>378</v>
      </c>
      <c r="H1340" s="80"/>
      <c r="BA1340" s="5" t="str">
        <f t="shared" si="20"/>
        <v>522611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13</v>
      </c>
      <c r="B1341" s="75">
        <v>45747</v>
      </c>
      <c r="C1341" s="73">
        <v>3</v>
      </c>
      <c r="D1341" s="40" t="s">
        <v>206</v>
      </c>
      <c r="E1341" s="25" t="s">
        <v>174</v>
      </c>
      <c r="F1341" s="41">
        <v>14.925700000000001</v>
      </c>
      <c r="G1341" s="74" t="s">
        <v>378</v>
      </c>
      <c r="H1341" s="80"/>
      <c r="BA1341" s="5" t="str">
        <f t="shared" si="20"/>
        <v>522611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14</v>
      </c>
      <c r="B1342" s="75">
        <v>45754</v>
      </c>
      <c r="C1342" s="73">
        <v>3</v>
      </c>
      <c r="D1342" s="40" t="s">
        <v>206</v>
      </c>
      <c r="E1342" s="25" t="s">
        <v>174</v>
      </c>
      <c r="F1342" s="41">
        <v>14.9702</v>
      </c>
      <c r="G1342" s="74" t="s">
        <v>378</v>
      </c>
      <c r="H1342" s="80"/>
      <c r="BA1342" s="5" t="str">
        <f t="shared" si="20"/>
        <v>522611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15</v>
      </c>
      <c r="B1343" s="75">
        <v>45761</v>
      </c>
      <c r="C1343" s="73">
        <v>3</v>
      </c>
      <c r="D1343" s="40" t="s">
        <v>206</v>
      </c>
      <c r="E1343" s="25" t="s">
        <v>174</v>
      </c>
      <c r="F1343" s="41">
        <v>15.0251</v>
      </c>
      <c r="G1343" s="74" t="s">
        <v>378</v>
      </c>
      <c r="H1343" s="80"/>
      <c r="BA1343" s="5" t="str">
        <f t="shared" si="20"/>
        <v>522611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45768</v>
      </c>
      <c r="C1344" s="73">
        <v>3</v>
      </c>
      <c r="D1344" s="40" t="s">
        <v>206</v>
      </c>
      <c r="E1344" s="25" t="s">
        <v>174</v>
      </c>
      <c r="F1344" s="41">
        <v>14.982699999999999</v>
      </c>
      <c r="G1344" s="74" t="s">
        <v>378</v>
      </c>
      <c r="H1344" s="80"/>
      <c r="BA1344" s="5" t="str">
        <f t="shared" si="20"/>
        <v>522611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17</v>
      </c>
      <c r="B1345" s="75">
        <v>45775</v>
      </c>
      <c r="C1345" s="73">
        <v>3</v>
      </c>
      <c r="D1345" s="40" t="s">
        <v>206</v>
      </c>
      <c r="E1345" s="25" t="s">
        <v>174</v>
      </c>
      <c r="F1345" s="41">
        <v>14.98</v>
      </c>
      <c r="G1345" s="74" t="s">
        <v>378</v>
      </c>
      <c r="H1345" s="80"/>
      <c r="BA1345" s="5" t="str">
        <f t="shared" si="20"/>
        <v>522611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18</v>
      </c>
      <c r="B1346" s="75">
        <v>45782</v>
      </c>
      <c r="C1346" s="73">
        <v>3</v>
      </c>
      <c r="D1346" s="40" t="s">
        <v>206</v>
      </c>
      <c r="E1346" s="25" t="s">
        <v>174</v>
      </c>
      <c r="F1346" s="41">
        <v>14.8756</v>
      </c>
      <c r="G1346" s="74" t="s">
        <v>378</v>
      </c>
      <c r="H1346" s="80"/>
      <c r="BA1346" s="5" t="str">
        <f t="shared" si="20"/>
        <v>522611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19</v>
      </c>
      <c r="B1347" s="75">
        <v>45789</v>
      </c>
      <c r="C1347" s="73">
        <v>3</v>
      </c>
      <c r="D1347" s="40" t="s">
        <v>206</v>
      </c>
      <c r="E1347" s="25" t="s">
        <v>174</v>
      </c>
      <c r="F1347" s="41">
        <v>14.827500000000001</v>
      </c>
      <c r="G1347" s="74" t="s">
        <v>378</v>
      </c>
      <c r="H1347" s="80"/>
      <c r="BA1347" s="5" t="str">
        <f t="shared" si="20"/>
        <v>522611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20</v>
      </c>
      <c r="B1348" s="75">
        <v>45796</v>
      </c>
      <c r="C1348" s="73">
        <v>3</v>
      </c>
      <c r="D1348" s="40" t="s">
        <v>206</v>
      </c>
      <c r="E1348" s="25" t="s">
        <v>174</v>
      </c>
      <c r="F1348" s="41">
        <v>14.9504</v>
      </c>
      <c r="G1348" s="74" t="s">
        <v>378</v>
      </c>
      <c r="H1348" s="80"/>
      <c r="BA1348" s="5" t="str">
        <f t="shared" ref="BA1348:BA1411" si="21">IF($D1348="","",MID($D1348,4,6))</f>
        <v>522611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3">
        <v>21</v>
      </c>
      <c r="B1349" s="75">
        <v>45803</v>
      </c>
      <c r="C1349" s="73">
        <v>3</v>
      </c>
      <c r="D1349" s="40" t="s">
        <v>206</v>
      </c>
      <c r="E1349" s="25" t="s">
        <v>174</v>
      </c>
      <c r="F1349" s="41">
        <v>14.8802</v>
      </c>
      <c r="G1349" s="74" t="s">
        <v>378</v>
      </c>
      <c r="H1349" s="80"/>
      <c r="BA1349" s="5" t="str">
        <f t="shared" si="21"/>
        <v>522611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22</v>
      </c>
      <c r="B1350" s="75">
        <v>45810</v>
      </c>
      <c r="C1350" s="73">
        <v>3</v>
      </c>
      <c r="D1350" s="40" t="s">
        <v>206</v>
      </c>
      <c r="E1350" s="25" t="s">
        <v>174</v>
      </c>
      <c r="F1350" s="41">
        <v>14.825900000000001</v>
      </c>
      <c r="G1350" s="74" t="s">
        <v>378</v>
      </c>
      <c r="H1350" s="80"/>
      <c r="BA1350" s="5" t="str">
        <f t="shared" si="21"/>
        <v>522611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23</v>
      </c>
      <c r="B1351" s="75">
        <v>45817</v>
      </c>
      <c r="C1351" s="73">
        <v>3</v>
      </c>
      <c r="D1351" s="40" t="s">
        <v>206</v>
      </c>
      <c r="E1351" s="25" t="s">
        <v>174</v>
      </c>
      <c r="F1351" s="41">
        <v>14.829700000000001</v>
      </c>
      <c r="G1351" s="74" t="s">
        <v>378</v>
      </c>
      <c r="H1351" s="80"/>
      <c r="BA1351" s="5" t="str">
        <f t="shared" si="21"/>
        <v>522611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24</v>
      </c>
      <c r="B1352" s="75">
        <v>45824</v>
      </c>
      <c r="C1352" s="73">
        <v>3</v>
      </c>
      <c r="D1352" s="40" t="s">
        <v>206</v>
      </c>
      <c r="E1352" s="25" t="s">
        <v>174</v>
      </c>
      <c r="F1352" s="41">
        <v>14.9002</v>
      </c>
      <c r="G1352" s="74" t="s">
        <v>378</v>
      </c>
      <c r="H1352" s="80"/>
      <c r="BA1352" s="5" t="str">
        <f t="shared" si="21"/>
        <v>522611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25</v>
      </c>
      <c r="B1353" s="75">
        <v>45831</v>
      </c>
      <c r="C1353" s="73">
        <v>3</v>
      </c>
      <c r="D1353" s="40" t="s">
        <v>206</v>
      </c>
      <c r="E1353" s="25" t="s">
        <v>174</v>
      </c>
      <c r="F1353" s="41">
        <v>14.776300000000001</v>
      </c>
      <c r="G1353" s="74" t="s">
        <v>378</v>
      </c>
      <c r="H1353" s="80"/>
      <c r="BA1353" s="5" t="str">
        <f t="shared" si="21"/>
        <v>522611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</v>
      </c>
      <c r="B1354" s="75">
        <v>45663</v>
      </c>
      <c r="C1354" s="73">
        <v>1</v>
      </c>
      <c r="D1354" s="40" t="s">
        <v>204</v>
      </c>
      <c r="E1354" s="25" t="s">
        <v>176</v>
      </c>
      <c r="F1354" s="41">
        <v>4.2713999999999999</v>
      </c>
      <c r="G1354" s="74" t="s">
        <v>378</v>
      </c>
      <c r="H1354" s="80"/>
      <c r="BA1354" s="5" t="str">
        <f t="shared" si="21"/>
        <v>522611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2</v>
      </c>
      <c r="B1355" s="75">
        <v>45670</v>
      </c>
      <c r="C1355" s="73">
        <v>1</v>
      </c>
      <c r="D1355" s="40" t="s">
        <v>204</v>
      </c>
      <c r="E1355" s="25" t="s">
        <v>176</v>
      </c>
      <c r="F1355" s="41">
        <v>4.1947000000000001</v>
      </c>
      <c r="G1355" s="74" t="s">
        <v>378</v>
      </c>
      <c r="H1355" s="80"/>
      <c r="BA1355" s="5" t="str">
        <f t="shared" si="21"/>
        <v>522611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3</v>
      </c>
      <c r="B1356" s="75">
        <v>45677</v>
      </c>
      <c r="C1356" s="73">
        <v>1</v>
      </c>
      <c r="D1356" s="40" t="s">
        <v>204</v>
      </c>
      <c r="E1356" s="25" t="s">
        <v>176</v>
      </c>
      <c r="F1356" s="41">
        <v>4.6792999999999996</v>
      </c>
      <c r="G1356" s="74" t="s">
        <v>378</v>
      </c>
      <c r="H1356" s="80"/>
      <c r="BA1356" s="5" t="str">
        <f t="shared" si="21"/>
        <v>522611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4</v>
      </c>
      <c r="B1357" s="75">
        <v>45684</v>
      </c>
      <c r="C1357" s="73">
        <v>1</v>
      </c>
      <c r="D1357" s="40" t="s">
        <v>204</v>
      </c>
      <c r="E1357" s="25" t="s">
        <v>176</v>
      </c>
      <c r="F1357" s="41">
        <v>4.7394999999999996</v>
      </c>
      <c r="G1357" s="74" t="s">
        <v>378</v>
      </c>
      <c r="H1357" s="80"/>
      <c r="BA1357" s="5" t="str">
        <f t="shared" si="21"/>
        <v>522611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5</v>
      </c>
      <c r="B1358" s="75">
        <v>45691</v>
      </c>
      <c r="C1358" s="73">
        <v>1</v>
      </c>
      <c r="D1358" s="40" t="s">
        <v>204</v>
      </c>
      <c r="E1358" s="25" t="s">
        <v>176</v>
      </c>
      <c r="F1358" s="41">
        <v>5.1658999999999997</v>
      </c>
      <c r="G1358" s="74" t="s">
        <v>378</v>
      </c>
      <c r="H1358" s="80"/>
      <c r="BA1358" s="5" t="str">
        <f t="shared" si="21"/>
        <v>522611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6</v>
      </c>
      <c r="B1359" s="75">
        <v>45698</v>
      </c>
      <c r="C1359" s="73">
        <v>1</v>
      </c>
      <c r="D1359" s="40" t="s">
        <v>204</v>
      </c>
      <c r="E1359" s="25" t="s">
        <v>176</v>
      </c>
      <c r="F1359" s="41">
        <v>4.2313999999999998</v>
      </c>
      <c r="G1359" s="74" t="s">
        <v>378</v>
      </c>
      <c r="H1359" s="80"/>
      <c r="BA1359" s="5" t="str">
        <f t="shared" si="21"/>
        <v>522611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7</v>
      </c>
      <c r="B1360" s="75">
        <v>45705</v>
      </c>
      <c r="C1360" s="73">
        <v>1</v>
      </c>
      <c r="D1360" s="40" t="s">
        <v>204</v>
      </c>
      <c r="E1360" s="25" t="s">
        <v>176</v>
      </c>
      <c r="F1360" s="41">
        <v>4.4494999999999996</v>
      </c>
      <c r="G1360" s="74" t="s">
        <v>378</v>
      </c>
      <c r="H1360" s="80"/>
      <c r="BA1360" s="5" t="str">
        <f t="shared" si="21"/>
        <v>522611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8</v>
      </c>
      <c r="B1361" s="75">
        <v>45712</v>
      </c>
      <c r="C1361" s="73">
        <v>1</v>
      </c>
      <c r="D1361" s="40" t="s">
        <v>204</v>
      </c>
      <c r="E1361" s="25" t="s">
        <v>176</v>
      </c>
      <c r="F1361" s="41">
        <v>4.8739999999999997</v>
      </c>
      <c r="G1361" s="74" t="s">
        <v>378</v>
      </c>
      <c r="H1361" s="80"/>
      <c r="BA1361" s="5" t="str">
        <f t="shared" si="21"/>
        <v>522611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9</v>
      </c>
      <c r="B1362" s="75">
        <v>45719</v>
      </c>
      <c r="C1362" s="73">
        <v>1</v>
      </c>
      <c r="D1362" s="40" t="s">
        <v>204</v>
      </c>
      <c r="E1362" s="25" t="s">
        <v>176</v>
      </c>
      <c r="F1362" s="41">
        <v>4.5728999999999997</v>
      </c>
      <c r="G1362" s="74" t="s">
        <v>378</v>
      </c>
      <c r="H1362" s="80"/>
      <c r="BA1362" s="5" t="str">
        <f t="shared" si="21"/>
        <v>522611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10</v>
      </c>
      <c r="B1363" s="75">
        <v>45726</v>
      </c>
      <c r="C1363" s="73">
        <v>1</v>
      </c>
      <c r="D1363" s="40" t="s">
        <v>204</v>
      </c>
      <c r="E1363" s="25" t="s">
        <v>176</v>
      </c>
      <c r="F1363" s="41">
        <v>4.5434999999999999</v>
      </c>
      <c r="G1363" s="74" t="s">
        <v>378</v>
      </c>
      <c r="H1363" s="80"/>
      <c r="BA1363" s="5" t="str">
        <f t="shared" si="21"/>
        <v>522611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11</v>
      </c>
      <c r="B1364" s="75">
        <v>45733</v>
      </c>
      <c r="C1364" s="73">
        <v>1</v>
      </c>
      <c r="D1364" s="40" t="s">
        <v>204</v>
      </c>
      <c r="E1364" s="25" t="s">
        <v>176</v>
      </c>
      <c r="F1364" s="41">
        <v>5.0864000000000003</v>
      </c>
      <c r="G1364" s="74" t="s">
        <v>378</v>
      </c>
      <c r="H1364" s="80"/>
      <c r="BA1364" s="5" t="str">
        <f t="shared" si="21"/>
        <v>522611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12</v>
      </c>
      <c r="B1365" s="75">
        <v>45740</v>
      </c>
      <c r="C1365" s="73">
        <v>1</v>
      </c>
      <c r="D1365" s="40" t="s">
        <v>204</v>
      </c>
      <c r="E1365" s="25" t="s">
        <v>176</v>
      </c>
      <c r="F1365" s="41">
        <v>4.5404999999999998</v>
      </c>
      <c r="G1365" s="74" t="s">
        <v>378</v>
      </c>
      <c r="H1365" s="80"/>
      <c r="BA1365" s="5" t="str">
        <f t="shared" si="21"/>
        <v>522611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13</v>
      </c>
      <c r="B1366" s="75">
        <v>45747</v>
      </c>
      <c r="C1366" s="73">
        <v>1</v>
      </c>
      <c r="D1366" s="40" t="s">
        <v>204</v>
      </c>
      <c r="E1366" s="25" t="s">
        <v>176</v>
      </c>
      <c r="F1366" s="41">
        <v>4.3224</v>
      </c>
      <c r="G1366" s="74" t="s">
        <v>378</v>
      </c>
      <c r="H1366" s="80"/>
      <c r="BA1366" s="5" t="str">
        <f t="shared" si="21"/>
        <v>522611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14</v>
      </c>
      <c r="B1367" s="75">
        <v>45754</v>
      </c>
      <c r="C1367" s="73">
        <v>1</v>
      </c>
      <c r="D1367" s="40" t="s">
        <v>204</v>
      </c>
      <c r="E1367" s="25" t="s">
        <v>176</v>
      </c>
      <c r="F1367" s="41">
        <v>4.2794999999999996</v>
      </c>
      <c r="G1367" s="74" t="s">
        <v>378</v>
      </c>
      <c r="H1367" s="80"/>
      <c r="BA1367" s="5" t="str">
        <f t="shared" si="21"/>
        <v>522611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15</v>
      </c>
      <c r="B1368" s="75">
        <v>45761</v>
      </c>
      <c r="C1368" s="73">
        <v>1</v>
      </c>
      <c r="D1368" s="40" t="s">
        <v>204</v>
      </c>
      <c r="E1368" s="25" t="s">
        <v>176</v>
      </c>
      <c r="F1368" s="41">
        <v>4.7202000000000002</v>
      </c>
      <c r="G1368" s="74" t="s">
        <v>378</v>
      </c>
      <c r="H1368" s="80"/>
      <c r="BA1368" s="5" t="str">
        <f t="shared" si="21"/>
        <v>522611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16</v>
      </c>
      <c r="B1369" s="75">
        <v>45768</v>
      </c>
      <c r="C1369" s="73">
        <v>1</v>
      </c>
      <c r="D1369" s="40" t="s">
        <v>204</v>
      </c>
      <c r="E1369" s="25" t="s">
        <v>176</v>
      </c>
      <c r="F1369" s="41">
        <v>4.7121000000000004</v>
      </c>
      <c r="G1369" s="74" t="s">
        <v>378</v>
      </c>
      <c r="H1369" s="80"/>
      <c r="BA1369" s="5" t="str">
        <f t="shared" si="21"/>
        <v>522611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45775</v>
      </c>
      <c r="C1370" s="73">
        <v>1</v>
      </c>
      <c r="D1370" s="40" t="s">
        <v>204</v>
      </c>
      <c r="E1370" s="25" t="s">
        <v>176</v>
      </c>
      <c r="F1370" s="41">
        <v>4.2648999999999999</v>
      </c>
      <c r="G1370" s="74" t="s">
        <v>378</v>
      </c>
      <c r="H1370" s="80"/>
      <c r="BA1370" s="5" t="str">
        <f t="shared" si="21"/>
        <v>522611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18</v>
      </c>
      <c r="B1371" s="75">
        <v>45782</v>
      </c>
      <c r="C1371" s="73">
        <v>1</v>
      </c>
      <c r="D1371" s="40" t="s">
        <v>204</v>
      </c>
      <c r="E1371" s="25" t="s">
        <v>176</v>
      </c>
      <c r="F1371" s="41">
        <v>4.3678999999999997</v>
      </c>
      <c r="G1371" s="74" t="s">
        <v>378</v>
      </c>
      <c r="H1371" s="80"/>
      <c r="BA1371" s="5" t="str">
        <f t="shared" si="21"/>
        <v>522611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19</v>
      </c>
      <c r="B1372" s="75">
        <v>45789</v>
      </c>
      <c r="C1372" s="73">
        <v>1</v>
      </c>
      <c r="D1372" s="40" t="s">
        <v>204</v>
      </c>
      <c r="E1372" s="25" t="s">
        <v>176</v>
      </c>
      <c r="F1372" s="41">
        <v>4.7732999999999999</v>
      </c>
      <c r="G1372" s="74" t="s">
        <v>378</v>
      </c>
      <c r="H1372" s="80"/>
      <c r="BA1372" s="5" t="str">
        <f t="shared" si="21"/>
        <v>522611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20</v>
      </c>
      <c r="B1373" s="75">
        <v>45796</v>
      </c>
      <c r="C1373" s="73">
        <v>1</v>
      </c>
      <c r="D1373" s="40" t="s">
        <v>204</v>
      </c>
      <c r="E1373" s="25" t="s">
        <v>176</v>
      </c>
      <c r="F1373" s="41">
        <v>4.7846000000000002</v>
      </c>
      <c r="G1373" s="74" t="s">
        <v>378</v>
      </c>
      <c r="H1373" s="80"/>
      <c r="BA1373" s="5" t="str">
        <f t="shared" si="21"/>
        <v>522611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21</v>
      </c>
      <c r="B1374" s="75">
        <v>45803</v>
      </c>
      <c r="C1374" s="73">
        <v>1</v>
      </c>
      <c r="D1374" s="40" t="s">
        <v>204</v>
      </c>
      <c r="E1374" s="25" t="s">
        <v>176</v>
      </c>
      <c r="F1374" s="41">
        <v>4.4592000000000001</v>
      </c>
      <c r="G1374" s="74" t="s">
        <v>378</v>
      </c>
      <c r="H1374" s="80"/>
      <c r="BA1374" s="5" t="str">
        <f t="shared" si="21"/>
        <v>522611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22</v>
      </c>
      <c r="B1375" s="75">
        <v>45810</v>
      </c>
      <c r="C1375" s="73">
        <v>1</v>
      </c>
      <c r="D1375" s="40" t="s">
        <v>204</v>
      </c>
      <c r="E1375" s="25" t="s">
        <v>176</v>
      </c>
      <c r="F1375" s="41">
        <v>4.7965999999999998</v>
      </c>
      <c r="G1375" s="74" t="s">
        <v>378</v>
      </c>
      <c r="H1375" s="80"/>
      <c r="BA1375" s="5" t="str">
        <f t="shared" si="21"/>
        <v>522611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23</v>
      </c>
      <c r="B1376" s="75">
        <v>45817</v>
      </c>
      <c r="C1376" s="73">
        <v>1</v>
      </c>
      <c r="D1376" s="40" t="s">
        <v>204</v>
      </c>
      <c r="E1376" s="25" t="s">
        <v>176</v>
      </c>
      <c r="F1376" s="41">
        <v>4.7831999999999999</v>
      </c>
      <c r="G1376" s="74" t="s">
        <v>378</v>
      </c>
      <c r="H1376" s="80"/>
      <c r="BA1376" s="5" t="str">
        <f t="shared" si="21"/>
        <v>522611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24</v>
      </c>
      <c r="B1377" s="75">
        <v>45824</v>
      </c>
      <c r="C1377" s="73">
        <v>1</v>
      </c>
      <c r="D1377" s="40" t="s">
        <v>204</v>
      </c>
      <c r="E1377" s="25" t="s">
        <v>176</v>
      </c>
      <c r="F1377" s="41">
        <v>4.1551999999999998</v>
      </c>
      <c r="G1377" s="74" t="s">
        <v>378</v>
      </c>
      <c r="H1377" s="80"/>
      <c r="BA1377" s="5" t="str">
        <f t="shared" si="21"/>
        <v>522611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25</v>
      </c>
      <c r="B1378" s="75">
        <v>45831</v>
      </c>
      <c r="C1378" s="73">
        <v>1</v>
      </c>
      <c r="D1378" s="40" t="s">
        <v>204</v>
      </c>
      <c r="E1378" s="25" t="s">
        <v>176</v>
      </c>
      <c r="F1378" s="41">
        <v>4.5475000000000003</v>
      </c>
      <c r="G1378" s="74" t="s">
        <v>378</v>
      </c>
      <c r="H1378" s="80"/>
      <c r="BA1378" s="5" t="str">
        <f t="shared" si="21"/>
        <v>522611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</v>
      </c>
      <c r="B1379" s="75">
        <v>45663</v>
      </c>
      <c r="C1379" s="73">
        <v>2</v>
      </c>
      <c r="D1379" s="40" t="s">
        <v>205</v>
      </c>
      <c r="E1379" s="25" t="s">
        <v>176</v>
      </c>
      <c r="F1379" s="41">
        <v>2.3692000000000002</v>
      </c>
      <c r="G1379" s="74" t="s">
        <v>378</v>
      </c>
      <c r="H1379" s="80"/>
      <c r="BA1379" s="5" t="str">
        <f t="shared" si="21"/>
        <v>522611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2</v>
      </c>
      <c r="B1380" s="75">
        <v>45670</v>
      </c>
      <c r="C1380" s="73">
        <v>2</v>
      </c>
      <c r="D1380" s="40" t="s">
        <v>205</v>
      </c>
      <c r="E1380" s="25" t="s">
        <v>176</v>
      </c>
      <c r="F1380" s="41">
        <v>2.3087</v>
      </c>
      <c r="G1380" s="74" t="s">
        <v>378</v>
      </c>
      <c r="H1380" s="80"/>
      <c r="BA1380" s="5" t="str">
        <f t="shared" si="21"/>
        <v>522611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3</v>
      </c>
      <c r="B1381" s="75">
        <v>45677</v>
      </c>
      <c r="C1381" s="73">
        <v>2</v>
      </c>
      <c r="D1381" s="40" t="s">
        <v>205</v>
      </c>
      <c r="E1381" s="25" t="s">
        <v>176</v>
      </c>
      <c r="F1381" s="41">
        <v>2.2128000000000001</v>
      </c>
      <c r="G1381" s="74" t="s">
        <v>378</v>
      </c>
      <c r="H1381" s="80"/>
      <c r="BA1381" s="5" t="str">
        <f t="shared" si="21"/>
        <v>522611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4</v>
      </c>
      <c r="B1382" s="75">
        <v>45684</v>
      </c>
      <c r="C1382" s="73">
        <v>2</v>
      </c>
      <c r="D1382" s="40" t="s">
        <v>205</v>
      </c>
      <c r="E1382" s="25" t="s">
        <v>176</v>
      </c>
      <c r="F1382" s="41">
        <v>2.3264999999999998</v>
      </c>
      <c r="G1382" s="74" t="s">
        <v>378</v>
      </c>
      <c r="H1382" s="80"/>
      <c r="BA1382" s="5" t="str">
        <f t="shared" si="21"/>
        <v>522611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5</v>
      </c>
      <c r="B1383" s="75">
        <v>45691</v>
      </c>
      <c r="C1383" s="73">
        <v>2</v>
      </c>
      <c r="D1383" s="40" t="s">
        <v>205</v>
      </c>
      <c r="E1383" s="25" t="s">
        <v>176</v>
      </c>
      <c r="F1383" s="41">
        <v>2.3898999999999999</v>
      </c>
      <c r="G1383" s="74" t="s">
        <v>378</v>
      </c>
      <c r="H1383" s="80"/>
      <c r="BA1383" s="5" t="str">
        <f t="shared" si="21"/>
        <v>522611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6</v>
      </c>
      <c r="B1384" s="75">
        <v>45698</v>
      </c>
      <c r="C1384" s="73">
        <v>2</v>
      </c>
      <c r="D1384" s="40" t="s">
        <v>205</v>
      </c>
      <c r="E1384" s="25" t="s">
        <v>176</v>
      </c>
      <c r="F1384" s="41">
        <v>2.4405999999999999</v>
      </c>
      <c r="G1384" s="74" t="s">
        <v>378</v>
      </c>
      <c r="H1384" s="80"/>
      <c r="BA1384" s="5" t="str">
        <f t="shared" si="21"/>
        <v>522611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7</v>
      </c>
      <c r="B1385" s="75">
        <v>45705</v>
      </c>
      <c r="C1385" s="73">
        <v>2</v>
      </c>
      <c r="D1385" s="40" t="s">
        <v>205</v>
      </c>
      <c r="E1385" s="25" t="s">
        <v>176</v>
      </c>
      <c r="F1385" s="41">
        <v>2.2096</v>
      </c>
      <c r="G1385" s="74" t="s">
        <v>378</v>
      </c>
      <c r="H1385" s="80"/>
      <c r="BA1385" s="5" t="str">
        <f t="shared" si="21"/>
        <v>522611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8</v>
      </c>
      <c r="B1386" s="75">
        <v>45712</v>
      </c>
      <c r="C1386" s="73">
        <v>2</v>
      </c>
      <c r="D1386" s="40" t="s">
        <v>205</v>
      </c>
      <c r="E1386" s="25" t="s">
        <v>176</v>
      </c>
      <c r="F1386" s="41">
        <v>2.5038999999999998</v>
      </c>
      <c r="G1386" s="74" t="s">
        <v>378</v>
      </c>
      <c r="H1386" s="80"/>
      <c r="BA1386" s="5" t="str">
        <f t="shared" si="21"/>
        <v>522611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9</v>
      </c>
      <c r="B1387" s="75">
        <v>45719</v>
      </c>
      <c r="C1387" s="73">
        <v>2</v>
      </c>
      <c r="D1387" s="40" t="s">
        <v>205</v>
      </c>
      <c r="E1387" s="25" t="s">
        <v>176</v>
      </c>
      <c r="F1387" s="41">
        <v>2.2747000000000002</v>
      </c>
      <c r="G1387" s="74" t="s">
        <v>378</v>
      </c>
      <c r="H1387" s="80"/>
      <c r="BA1387" s="5" t="str">
        <f t="shared" si="21"/>
        <v>522611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10</v>
      </c>
      <c r="B1388" s="75">
        <v>45726</v>
      </c>
      <c r="C1388" s="73">
        <v>2</v>
      </c>
      <c r="D1388" s="40" t="s">
        <v>205</v>
      </c>
      <c r="E1388" s="25" t="s">
        <v>176</v>
      </c>
      <c r="F1388" s="41">
        <v>2.4024000000000001</v>
      </c>
      <c r="G1388" s="74" t="s">
        <v>378</v>
      </c>
      <c r="H1388" s="80"/>
      <c r="BA1388" s="5" t="str">
        <f t="shared" si="21"/>
        <v>522611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11</v>
      </c>
      <c r="B1389" s="75">
        <v>45733</v>
      </c>
      <c r="C1389" s="73">
        <v>2</v>
      </c>
      <c r="D1389" s="40" t="s">
        <v>205</v>
      </c>
      <c r="E1389" s="25" t="s">
        <v>176</v>
      </c>
      <c r="F1389" s="41">
        <v>2.4194</v>
      </c>
      <c r="G1389" s="74" t="s">
        <v>378</v>
      </c>
      <c r="H1389" s="80"/>
      <c r="BA1389" s="5" t="str">
        <f t="shared" si="21"/>
        <v>522611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12</v>
      </c>
      <c r="B1390" s="75">
        <v>45740</v>
      </c>
      <c r="C1390" s="73">
        <v>2</v>
      </c>
      <c r="D1390" s="40" t="s">
        <v>205</v>
      </c>
      <c r="E1390" s="25" t="s">
        <v>176</v>
      </c>
      <c r="F1390" s="41">
        <v>2.4039999999999999</v>
      </c>
      <c r="G1390" s="74" t="s">
        <v>378</v>
      </c>
      <c r="H1390" s="80"/>
      <c r="BA1390" s="5" t="str">
        <f t="shared" si="21"/>
        <v>522611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13</v>
      </c>
      <c r="B1391" s="75">
        <v>45747</v>
      </c>
      <c r="C1391" s="73">
        <v>2</v>
      </c>
      <c r="D1391" s="40" t="s">
        <v>205</v>
      </c>
      <c r="E1391" s="25" t="s">
        <v>176</v>
      </c>
      <c r="F1391" s="41">
        <v>2.3530000000000002</v>
      </c>
      <c r="G1391" s="74" t="s">
        <v>378</v>
      </c>
      <c r="H1391" s="80"/>
      <c r="BA1391" s="5" t="str">
        <f t="shared" si="21"/>
        <v>522611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14</v>
      </c>
      <c r="B1392" s="75">
        <v>45754</v>
      </c>
      <c r="C1392" s="73">
        <v>2</v>
      </c>
      <c r="D1392" s="40" t="s">
        <v>205</v>
      </c>
      <c r="E1392" s="25" t="s">
        <v>176</v>
      </c>
      <c r="F1392" s="41">
        <v>2.2726000000000002</v>
      </c>
      <c r="G1392" s="74" t="s">
        <v>378</v>
      </c>
      <c r="H1392" s="80"/>
      <c r="BA1392" s="5" t="str">
        <f t="shared" si="21"/>
        <v>522611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15</v>
      </c>
      <c r="B1393" s="75">
        <v>45761</v>
      </c>
      <c r="C1393" s="73">
        <v>2</v>
      </c>
      <c r="D1393" s="40" t="s">
        <v>205</v>
      </c>
      <c r="E1393" s="25" t="s">
        <v>176</v>
      </c>
      <c r="F1393" s="41">
        <v>2.3822000000000001</v>
      </c>
      <c r="G1393" s="74" t="s">
        <v>378</v>
      </c>
      <c r="H1393" s="80"/>
      <c r="BA1393" s="5" t="str">
        <f t="shared" si="21"/>
        <v>522611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16</v>
      </c>
      <c r="B1394" s="75">
        <v>45768</v>
      </c>
      <c r="C1394" s="73">
        <v>2</v>
      </c>
      <c r="D1394" s="40" t="s">
        <v>205</v>
      </c>
      <c r="E1394" s="25" t="s">
        <v>176</v>
      </c>
      <c r="F1394" s="41">
        <v>2.2999999999999998</v>
      </c>
      <c r="G1394" s="74" t="s">
        <v>378</v>
      </c>
      <c r="H1394" s="80"/>
      <c r="BA1394" s="5" t="str">
        <f t="shared" si="21"/>
        <v>522611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45775</v>
      </c>
      <c r="C1395" s="73">
        <v>2</v>
      </c>
      <c r="D1395" s="40" t="s">
        <v>205</v>
      </c>
      <c r="E1395" s="25" t="s">
        <v>176</v>
      </c>
      <c r="F1395" s="41">
        <v>2.1892</v>
      </c>
      <c r="G1395" s="74" t="s">
        <v>378</v>
      </c>
      <c r="H1395" s="80"/>
      <c r="BA1395" s="5" t="str">
        <f t="shared" si="21"/>
        <v>522611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18</v>
      </c>
      <c r="B1396" s="75">
        <v>45782</v>
      </c>
      <c r="C1396" s="73">
        <v>2</v>
      </c>
      <c r="D1396" s="40" t="s">
        <v>205</v>
      </c>
      <c r="E1396" s="25" t="s">
        <v>176</v>
      </c>
      <c r="F1396" s="41">
        <v>2.5171000000000001</v>
      </c>
      <c r="G1396" s="74" t="s">
        <v>378</v>
      </c>
      <c r="H1396" s="80"/>
      <c r="BA1396" s="5" t="str">
        <f t="shared" si="21"/>
        <v>522611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19</v>
      </c>
      <c r="B1397" s="75">
        <v>45789</v>
      </c>
      <c r="C1397" s="73">
        <v>2</v>
      </c>
      <c r="D1397" s="40" t="s">
        <v>205</v>
      </c>
      <c r="E1397" s="25" t="s">
        <v>176</v>
      </c>
      <c r="F1397" s="41">
        <v>2.3872</v>
      </c>
      <c r="G1397" s="74" t="s">
        <v>378</v>
      </c>
      <c r="H1397" s="80"/>
      <c r="BA1397" s="5" t="str">
        <f t="shared" si="21"/>
        <v>522611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20</v>
      </c>
      <c r="B1398" s="75">
        <v>45796</v>
      </c>
      <c r="C1398" s="73">
        <v>2</v>
      </c>
      <c r="D1398" s="40" t="s">
        <v>205</v>
      </c>
      <c r="E1398" s="25" t="s">
        <v>176</v>
      </c>
      <c r="F1398" s="41">
        <v>2.4552</v>
      </c>
      <c r="G1398" s="74" t="s">
        <v>378</v>
      </c>
      <c r="H1398" s="80"/>
      <c r="BA1398" s="5" t="str">
        <f t="shared" si="21"/>
        <v>522611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21</v>
      </c>
      <c r="B1399" s="75">
        <v>45803</v>
      </c>
      <c r="C1399" s="73">
        <v>2</v>
      </c>
      <c r="D1399" s="40" t="s">
        <v>205</v>
      </c>
      <c r="E1399" s="25" t="s">
        <v>176</v>
      </c>
      <c r="F1399" s="41">
        <v>2.2879</v>
      </c>
      <c r="G1399" s="74" t="s">
        <v>378</v>
      </c>
      <c r="H1399" s="80"/>
      <c r="BA1399" s="5" t="str">
        <f t="shared" si="21"/>
        <v>522611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22</v>
      </c>
      <c r="B1400" s="75">
        <v>45810</v>
      </c>
      <c r="C1400" s="73">
        <v>2</v>
      </c>
      <c r="D1400" s="40" t="s">
        <v>205</v>
      </c>
      <c r="E1400" s="25" t="s">
        <v>176</v>
      </c>
      <c r="F1400" s="41">
        <v>2.4337</v>
      </c>
      <c r="G1400" s="74" t="s">
        <v>378</v>
      </c>
      <c r="H1400" s="80"/>
      <c r="BA1400" s="5" t="str">
        <f t="shared" si="21"/>
        <v>522611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23</v>
      </c>
      <c r="B1401" s="75">
        <v>45817</v>
      </c>
      <c r="C1401" s="73">
        <v>2</v>
      </c>
      <c r="D1401" s="40" t="s">
        <v>205</v>
      </c>
      <c r="E1401" s="25" t="s">
        <v>176</v>
      </c>
      <c r="F1401" s="41">
        <v>2.4411999999999998</v>
      </c>
      <c r="G1401" s="74" t="s">
        <v>378</v>
      </c>
      <c r="H1401" s="80"/>
      <c r="BA1401" s="5" t="str">
        <f t="shared" si="21"/>
        <v>522611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24</v>
      </c>
      <c r="B1402" s="75">
        <v>45824</v>
      </c>
      <c r="C1402" s="73">
        <v>2</v>
      </c>
      <c r="D1402" s="40" t="s">
        <v>205</v>
      </c>
      <c r="E1402" s="25" t="s">
        <v>176</v>
      </c>
      <c r="F1402" s="41">
        <v>2.4390000000000001</v>
      </c>
      <c r="G1402" s="74" t="s">
        <v>378</v>
      </c>
      <c r="H1402" s="80"/>
      <c r="BA1402" s="5" t="str">
        <f t="shared" si="21"/>
        <v>522611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25</v>
      </c>
      <c r="B1403" s="75">
        <v>45831</v>
      </c>
      <c r="C1403" s="73">
        <v>2</v>
      </c>
      <c r="D1403" s="40" t="s">
        <v>205</v>
      </c>
      <c r="E1403" s="25" t="s">
        <v>176</v>
      </c>
      <c r="F1403" s="41">
        <v>2.3424999999999998</v>
      </c>
      <c r="G1403" s="74" t="s">
        <v>378</v>
      </c>
      <c r="H1403" s="80"/>
      <c r="BA1403" s="5" t="str">
        <f t="shared" si="21"/>
        <v>522611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</v>
      </c>
      <c r="B1404" s="75">
        <v>45663</v>
      </c>
      <c r="C1404" s="73">
        <v>3</v>
      </c>
      <c r="D1404" s="40" t="s">
        <v>206</v>
      </c>
      <c r="E1404" s="25" t="s">
        <v>176</v>
      </c>
      <c r="F1404" s="41">
        <v>1.1737</v>
      </c>
      <c r="G1404" s="74" t="s">
        <v>378</v>
      </c>
      <c r="H1404" s="80"/>
      <c r="BA1404" s="5" t="str">
        <f t="shared" si="21"/>
        <v>522611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2</v>
      </c>
      <c r="B1405" s="75">
        <v>45670</v>
      </c>
      <c r="C1405" s="73">
        <v>3</v>
      </c>
      <c r="D1405" s="40" t="s">
        <v>206</v>
      </c>
      <c r="E1405" s="25" t="s">
        <v>176</v>
      </c>
      <c r="F1405" s="41">
        <v>1.2270000000000001</v>
      </c>
      <c r="G1405" s="74" t="s">
        <v>378</v>
      </c>
      <c r="H1405" s="80"/>
      <c r="BA1405" s="5" t="str">
        <f t="shared" si="21"/>
        <v>522611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3</v>
      </c>
      <c r="B1406" s="75">
        <v>45677</v>
      </c>
      <c r="C1406" s="73">
        <v>3</v>
      </c>
      <c r="D1406" s="40" t="s">
        <v>206</v>
      </c>
      <c r="E1406" s="25" t="s">
        <v>176</v>
      </c>
      <c r="F1406" s="41">
        <v>1.1216999999999999</v>
      </c>
      <c r="G1406" s="74" t="s">
        <v>378</v>
      </c>
      <c r="H1406" s="80"/>
      <c r="BA1406" s="5" t="str">
        <f t="shared" si="21"/>
        <v>522611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4</v>
      </c>
      <c r="B1407" s="75">
        <v>45684</v>
      </c>
      <c r="C1407" s="73">
        <v>3</v>
      </c>
      <c r="D1407" s="40" t="s">
        <v>206</v>
      </c>
      <c r="E1407" s="25" t="s">
        <v>176</v>
      </c>
      <c r="F1407" s="41">
        <v>1.1476999999999999</v>
      </c>
      <c r="G1407" s="74" t="s">
        <v>378</v>
      </c>
      <c r="H1407" s="80"/>
      <c r="BA1407" s="5" t="str">
        <f t="shared" si="21"/>
        <v>522611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5</v>
      </c>
      <c r="B1408" s="75">
        <v>45691</v>
      </c>
      <c r="C1408" s="73">
        <v>3</v>
      </c>
      <c r="D1408" s="40" t="s">
        <v>206</v>
      </c>
      <c r="E1408" s="25" t="s">
        <v>176</v>
      </c>
      <c r="F1408" s="41">
        <v>1.2410000000000001</v>
      </c>
      <c r="G1408" s="74" t="s">
        <v>378</v>
      </c>
      <c r="H1408" s="80"/>
      <c r="BA1408" s="5" t="str">
        <f t="shared" si="21"/>
        <v>522611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6</v>
      </c>
      <c r="B1409" s="75">
        <v>45698</v>
      </c>
      <c r="C1409" s="73">
        <v>3</v>
      </c>
      <c r="D1409" s="40" t="s">
        <v>206</v>
      </c>
      <c r="E1409" s="25" t="s">
        <v>176</v>
      </c>
      <c r="F1409" s="41">
        <v>1.1847000000000001</v>
      </c>
      <c r="G1409" s="74" t="s">
        <v>378</v>
      </c>
      <c r="H1409" s="80"/>
      <c r="BA1409" s="5" t="str">
        <f t="shared" si="21"/>
        <v>522611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7</v>
      </c>
      <c r="B1410" s="75">
        <v>45705</v>
      </c>
      <c r="C1410" s="73">
        <v>3</v>
      </c>
      <c r="D1410" s="40" t="s">
        <v>206</v>
      </c>
      <c r="E1410" s="25" t="s">
        <v>176</v>
      </c>
      <c r="F1410" s="41">
        <v>1.2277</v>
      </c>
      <c r="G1410" s="74" t="s">
        <v>378</v>
      </c>
      <c r="H1410" s="80"/>
      <c r="BA1410" s="5" t="str">
        <f t="shared" si="21"/>
        <v>522611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8</v>
      </c>
      <c r="B1411" s="75">
        <v>45712</v>
      </c>
      <c r="C1411" s="73">
        <v>3</v>
      </c>
      <c r="D1411" s="40" t="s">
        <v>206</v>
      </c>
      <c r="E1411" s="25" t="s">
        <v>176</v>
      </c>
      <c r="F1411" s="41">
        <v>1.2304999999999999</v>
      </c>
      <c r="G1411" s="74" t="s">
        <v>378</v>
      </c>
      <c r="H1411" s="80"/>
      <c r="BA1411" s="5" t="str">
        <f t="shared" si="21"/>
        <v>522611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9</v>
      </c>
      <c r="B1412" s="75">
        <v>45719</v>
      </c>
      <c r="C1412" s="73">
        <v>3</v>
      </c>
      <c r="D1412" s="40" t="s">
        <v>206</v>
      </c>
      <c r="E1412" s="25" t="s">
        <v>176</v>
      </c>
      <c r="F1412" s="41">
        <v>1.3366</v>
      </c>
      <c r="G1412" s="74" t="s">
        <v>378</v>
      </c>
      <c r="H1412" s="80"/>
      <c r="BA1412" s="5" t="str">
        <f t="shared" ref="BA1412:BA1475" si="22">IF($D1412="","",MID($D1412,4,6))</f>
        <v>522611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10</v>
      </c>
      <c r="B1413" s="75">
        <v>45726</v>
      </c>
      <c r="C1413" s="73">
        <v>3</v>
      </c>
      <c r="D1413" s="40" t="s">
        <v>206</v>
      </c>
      <c r="E1413" s="25" t="s">
        <v>176</v>
      </c>
      <c r="F1413" s="41">
        <v>1.3037000000000001</v>
      </c>
      <c r="G1413" s="74" t="s">
        <v>378</v>
      </c>
      <c r="H1413" s="80"/>
      <c r="BA1413" s="5" t="str">
        <f t="shared" si="22"/>
        <v>522611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11</v>
      </c>
      <c r="B1414" s="75">
        <v>45733</v>
      </c>
      <c r="C1414" s="73">
        <v>3</v>
      </c>
      <c r="D1414" s="40" t="s">
        <v>206</v>
      </c>
      <c r="E1414" s="25" t="s">
        <v>176</v>
      </c>
      <c r="F1414" s="41">
        <v>1.2339</v>
      </c>
      <c r="G1414" s="74" t="s">
        <v>378</v>
      </c>
      <c r="H1414" s="80"/>
      <c r="BA1414" s="5" t="str">
        <f t="shared" si="22"/>
        <v>522611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12</v>
      </c>
      <c r="B1415" s="75">
        <v>45740</v>
      </c>
      <c r="C1415" s="73">
        <v>3</v>
      </c>
      <c r="D1415" s="40" t="s">
        <v>206</v>
      </c>
      <c r="E1415" s="25" t="s">
        <v>176</v>
      </c>
      <c r="F1415" s="41">
        <v>1.2990999999999999</v>
      </c>
      <c r="G1415" s="74" t="s">
        <v>378</v>
      </c>
      <c r="H1415" s="80"/>
      <c r="BA1415" s="5" t="str">
        <f t="shared" si="22"/>
        <v>522611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13</v>
      </c>
      <c r="B1416" s="75">
        <v>45747</v>
      </c>
      <c r="C1416" s="73">
        <v>3</v>
      </c>
      <c r="D1416" s="40" t="s">
        <v>206</v>
      </c>
      <c r="E1416" s="25" t="s">
        <v>176</v>
      </c>
      <c r="F1416" s="41">
        <v>1.1957</v>
      </c>
      <c r="G1416" s="74" t="s">
        <v>378</v>
      </c>
      <c r="H1416" s="80"/>
      <c r="BA1416" s="5" t="str">
        <f t="shared" si="22"/>
        <v>522611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14</v>
      </c>
      <c r="B1417" s="75">
        <v>45754</v>
      </c>
      <c r="C1417" s="73">
        <v>3</v>
      </c>
      <c r="D1417" s="40" t="s">
        <v>206</v>
      </c>
      <c r="E1417" s="25" t="s">
        <v>176</v>
      </c>
      <c r="F1417" s="41">
        <v>1.2186999999999999</v>
      </c>
      <c r="G1417" s="74" t="s">
        <v>378</v>
      </c>
      <c r="H1417" s="80"/>
      <c r="BA1417" s="5" t="str">
        <f t="shared" si="22"/>
        <v>522611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15</v>
      </c>
      <c r="B1418" s="75">
        <v>45761</v>
      </c>
      <c r="C1418" s="73">
        <v>3</v>
      </c>
      <c r="D1418" s="40" t="s">
        <v>206</v>
      </c>
      <c r="E1418" s="25" t="s">
        <v>176</v>
      </c>
      <c r="F1418" s="41">
        <v>1.2835000000000001</v>
      </c>
      <c r="G1418" s="74" t="s">
        <v>378</v>
      </c>
      <c r="H1418" s="80"/>
      <c r="BA1418" s="5" t="str">
        <f t="shared" si="22"/>
        <v>522611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16</v>
      </c>
      <c r="B1419" s="75">
        <v>45768</v>
      </c>
      <c r="C1419" s="73">
        <v>3</v>
      </c>
      <c r="D1419" s="40" t="s">
        <v>206</v>
      </c>
      <c r="E1419" s="25" t="s">
        <v>176</v>
      </c>
      <c r="F1419" s="41">
        <v>1.1717</v>
      </c>
      <c r="G1419" s="74" t="s">
        <v>378</v>
      </c>
      <c r="H1419" s="80"/>
      <c r="BA1419" s="5" t="str">
        <f t="shared" si="22"/>
        <v>522611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45775</v>
      </c>
      <c r="C1420" s="73">
        <v>3</v>
      </c>
      <c r="D1420" s="40" t="s">
        <v>206</v>
      </c>
      <c r="E1420" s="25" t="s">
        <v>176</v>
      </c>
      <c r="F1420" s="41">
        <v>1.2217</v>
      </c>
      <c r="G1420" s="74" t="s">
        <v>378</v>
      </c>
      <c r="H1420" s="80"/>
      <c r="BA1420" s="5" t="str">
        <f t="shared" si="22"/>
        <v>522611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18</v>
      </c>
      <c r="B1421" s="75">
        <v>45782</v>
      </c>
      <c r="C1421" s="73">
        <v>3</v>
      </c>
      <c r="D1421" s="40" t="s">
        <v>206</v>
      </c>
      <c r="E1421" s="25" t="s">
        <v>176</v>
      </c>
      <c r="F1421" s="41">
        <v>1.1675</v>
      </c>
      <c r="G1421" s="74" t="s">
        <v>378</v>
      </c>
      <c r="H1421" s="80"/>
      <c r="BA1421" s="5" t="str">
        <f t="shared" si="22"/>
        <v>522611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19</v>
      </c>
      <c r="B1422" s="75">
        <v>45789</v>
      </c>
      <c r="C1422" s="73">
        <v>3</v>
      </c>
      <c r="D1422" s="40" t="s">
        <v>206</v>
      </c>
      <c r="E1422" s="25" t="s">
        <v>176</v>
      </c>
      <c r="F1422" s="41">
        <v>1.2423</v>
      </c>
      <c r="G1422" s="74" t="s">
        <v>378</v>
      </c>
      <c r="H1422" s="80"/>
      <c r="BA1422" s="5" t="str">
        <f t="shared" si="22"/>
        <v>522611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20</v>
      </c>
      <c r="B1423" s="75">
        <v>45796</v>
      </c>
      <c r="C1423" s="73">
        <v>3</v>
      </c>
      <c r="D1423" s="40" t="s">
        <v>206</v>
      </c>
      <c r="E1423" s="25" t="s">
        <v>176</v>
      </c>
      <c r="F1423" s="41">
        <v>1.3210999999999999</v>
      </c>
      <c r="G1423" s="74" t="s">
        <v>378</v>
      </c>
      <c r="H1423" s="80"/>
      <c r="BA1423" s="5" t="str">
        <f t="shared" si="22"/>
        <v>522611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21</v>
      </c>
      <c r="B1424" s="75">
        <v>45803</v>
      </c>
      <c r="C1424" s="73">
        <v>3</v>
      </c>
      <c r="D1424" s="40" t="s">
        <v>206</v>
      </c>
      <c r="E1424" s="25" t="s">
        <v>176</v>
      </c>
      <c r="F1424" s="41">
        <v>1.1971000000000001</v>
      </c>
      <c r="G1424" s="74" t="s">
        <v>378</v>
      </c>
      <c r="H1424" s="80"/>
      <c r="BA1424" s="5" t="str">
        <f t="shared" si="22"/>
        <v>522611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22</v>
      </c>
      <c r="B1425" s="75">
        <v>45810</v>
      </c>
      <c r="C1425" s="73">
        <v>3</v>
      </c>
      <c r="D1425" s="40" t="s">
        <v>206</v>
      </c>
      <c r="E1425" s="25" t="s">
        <v>176</v>
      </c>
      <c r="F1425" s="41">
        <v>1.248</v>
      </c>
      <c r="G1425" s="74" t="s">
        <v>378</v>
      </c>
      <c r="H1425" s="80"/>
      <c r="BA1425" s="5" t="str">
        <f t="shared" si="22"/>
        <v>522611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23</v>
      </c>
      <c r="B1426" s="75">
        <v>45817</v>
      </c>
      <c r="C1426" s="73">
        <v>3</v>
      </c>
      <c r="D1426" s="40" t="s">
        <v>206</v>
      </c>
      <c r="E1426" s="25" t="s">
        <v>176</v>
      </c>
      <c r="F1426" s="41">
        <v>1.1896</v>
      </c>
      <c r="G1426" s="74" t="s">
        <v>378</v>
      </c>
      <c r="H1426" s="80"/>
      <c r="BA1426" s="5" t="str">
        <f t="shared" si="22"/>
        <v>522611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24</v>
      </c>
      <c r="B1427" s="75">
        <v>45824</v>
      </c>
      <c r="C1427" s="73">
        <v>3</v>
      </c>
      <c r="D1427" s="40" t="s">
        <v>206</v>
      </c>
      <c r="E1427" s="25" t="s">
        <v>176</v>
      </c>
      <c r="F1427" s="41">
        <v>1.1763999999999999</v>
      </c>
      <c r="G1427" s="74" t="s">
        <v>378</v>
      </c>
      <c r="H1427" s="80"/>
      <c r="BA1427" s="5" t="str">
        <f t="shared" si="22"/>
        <v>522611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25</v>
      </c>
      <c r="B1428" s="75">
        <v>45831</v>
      </c>
      <c r="C1428" s="73">
        <v>3</v>
      </c>
      <c r="D1428" s="40" t="s">
        <v>206</v>
      </c>
      <c r="E1428" s="25" t="s">
        <v>176</v>
      </c>
      <c r="F1428" s="41">
        <v>1.1719999999999999</v>
      </c>
      <c r="G1428" s="74" t="s">
        <v>378</v>
      </c>
      <c r="H1428" s="80"/>
      <c r="BA1428" s="5" t="str">
        <f t="shared" si="22"/>
        <v>522611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</v>
      </c>
      <c r="B1429" s="75">
        <v>45663</v>
      </c>
      <c r="C1429" s="73">
        <v>1</v>
      </c>
      <c r="D1429" s="40" t="s">
        <v>204</v>
      </c>
      <c r="E1429" s="25" t="s">
        <v>177</v>
      </c>
      <c r="F1429" s="41">
        <v>0.1166</v>
      </c>
      <c r="G1429" s="74" t="s">
        <v>378</v>
      </c>
      <c r="H1429" s="80"/>
      <c r="BA1429" s="5" t="str">
        <f t="shared" si="22"/>
        <v>522611</v>
      </c>
      <c r="BB1429" s="5">
        <f>IF(OR($E1429="",$G1429&lt;&gt;"Ativo"),"",IF(COUNTIFS($E$4:$E1429,$E1429,$A$4:$A1429,$A1429,$G$4:$G1429,"Ativo")=1,1,0))</f>
        <v>1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2</v>
      </c>
      <c r="B1430" s="75">
        <v>45670</v>
      </c>
      <c r="C1430" s="73">
        <v>1</v>
      </c>
      <c r="D1430" s="40" t="s">
        <v>204</v>
      </c>
      <c r="E1430" s="25" t="s">
        <v>177</v>
      </c>
      <c r="F1430" s="41">
        <v>0.12280000000000001</v>
      </c>
      <c r="G1430" s="74" t="s">
        <v>378</v>
      </c>
      <c r="H1430" s="80"/>
      <c r="BA1430" s="5" t="str">
        <f t="shared" si="22"/>
        <v>522611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3</v>
      </c>
      <c r="B1431" s="75">
        <v>45677</v>
      </c>
      <c r="C1431" s="73">
        <v>1</v>
      </c>
      <c r="D1431" s="40" t="s">
        <v>204</v>
      </c>
      <c r="E1431" s="25" t="s">
        <v>177</v>
      </c>
      <c r="F1431" s="41">
        <v>0.1101</v>
      </c>
      <c r="G1431" s="74" t="s">
        <v>378</v>
      </c>
      <c r="H1431" s="80"/>
      <c r="BA1431" s="5" t="str">
        <f t="shared" si="22"/>
        <v>522611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4</v>
      </c>
      <c r="B1432" s="75">
        <v>45684</v>
      </c>
      <c r="C1432" s="73">
        <v>1</v>
      </c>
      <c r="D1432" s="40" t="s">
        <v>204</v>
      </c>
      <c r="E1432" s="25" t="s">
        <v>177</v>
      </c>
      <c r="F1432" s="41">
        <v>0.10199999999999999</v>
      </c>
      <c r="G1432" s="74" t="s">
        <v>378</v>
      </c>
      <c r="H1432" s="80"/>
      <c r="BA1432" s="5" t="str">
        <f t="shared" si="22"/>
        <v>522611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3">
        <v>5</v>
      </c>
      <c r="B1433" s="75">
        <v>45691</v>
      </c>
      <c r="C1433" s="73">
        <v>1</v>
      </c>
      <c r="D1433" s="40" t="s">
        <v>204</v>
      </c>
      <c r="E1433" s="25" t="s">
        <v>177</v>
      </c>
      <c r="F1433" s="41">
        <v>0.1116</v>
      </c>
      <c r="G1433" s="74" t="s">
        <v>378</v>
      </c>
      <c r="H1433" s="80"/>
      <c r="BA1433" s="5" t="str">
        <f t="shared" si="22"/>
        <v>522611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6</v>
      </c>
      <c r="B1434" s="75">
        <v>45698</v>
      </c>
      <c r="C1434" s="73">
        <v>1</v>
      </c>
      <c r="D1434" s="40" t="s">
        <v>204</v>
      </c>
      <c r="E1434" s="25" t="s">
        <v>177</v>
      </c>
      <c r="F1434" s="41">
        <v>0.1046</v>
      </c>
      <c r="G1434" s="74" t="s">
        <v>378</v>
      </c>
      <c r="H1434" s="80"/>
      <c r="BA1434" s="5" t="str">
        <f t="shared" si="22"/>
        <v>522611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7</v>
      </c>
      <c r="B1435" s="75">
        <v>45705</v>
      </c>
      <c r="C1435" s="73">
        <v>1</v>
      </c>
      <c r="D1435" s="40" t="s">
        <v>204</v>
      </c>
      <c r="E1435" s="25" t="s">
        <v>177</v>
      </c>
      <c r="F1435" s="41">
        <v>0.11219999999999999</v>
      </c>
      <c r="G1435" s="74" t="s">
        <v>378</v>
      </c>
      <c r="H1435" s="80"/>
      <c r="BA1435" s="5" t="str">
        <f t="shared" si="22"/>
        <v>522611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8</v>
      </c>
      <c r="B1436" s="75">
        <v>45712</v>
      </c>
      <c r="C1436" s="73">
        <v>1</v>
      </c>
      <c r="D1436" s="40" t="s">
        <v>204</v>
      </c>
      <c r="E1436" s="25" t="s">
        <v>177</v>
      </c>
      <c r="F1436" s="41">
        <v>0.10879999999999999</v>
      </c>
      <c r="G1436" s="74" t="s">
        <v>378</v>
      </c>
      <c r="H1436" s="80"/>
      <c r="BA1436" s="5" t="str">
        <f t="shared" si="22"/>
        <v>522611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9</v>
      </c>
      <c r="B1437" s="75">
        <v>45719</v>
      </c>
      <c r="C1437" s="73">
        <v>1</v>
      </c>
      <c r="D1437" s="40" t="s">
        <v>204</v>
      </c>
      <c r="E1437" s="25" t="s">
        <v>177</v>
      </c>
      <c r="F1437" s="41">
        <v>0.1087</v>
      </c>
      <c r="G1437" s="74" t="s">
        <v>378</v>
      </c>
      <c r="H1437" s="80"/>
      <c r="BA1437" s="5" t="str">
        <f t="shared" si="22"/>
        <v>522611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10</v>
      </c>
      <c r="B1438" s="75">
        <v>45726</v>
      </c>
      <c r="C1438" s="73">
        <v>1</v>
      </c>
      <c r="D1438" s="40" t="s">
        <v>204</v>
      </c>
      <c r="E1438" s="25" t="s">
        <v>177</v>
      </c>
      <c r="F1438" s="41">
        <v>0.1109</v>
      </c>
      <c r="G1438" s="74" t="s">
        <v>378</v>
      </c>
      <c r="H1438" s="80"/>
      <c r="BA1438" s="5" t="str">
        <f t="shared" si="22"/>
        <v>522611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11</v>
      </c>
      <c r="B1439" s="75">
        <v>45733</v>
      </c>
      <c r="C1439" s="73">
        <v>1</v>
      </c>
      <c r="D1439" s="40" t="s">
        <v>204</v>
      </c>
      <c r="E1439" s="25" t="s">
        <v>177</v>
      </c>
      <c r="F1439" s="41">
        <v>0.10290000000000001</v>
      </c>
      <c r="G1439" s="74" t="s">
        <v>378</v>
      </c>
      <c r="H1439" s="80"/>
      <c r="BA1439" s="5" t="str">
        <f t="shared" si="22"/>
        <v>522611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12</v>
      </c>
      <c r="B1440" s="75">
        <v>45740</v>
      </c>
      <c r="C1440" s="73">
        <v>1</v>
      </c>
      <c r="D1440" s="40" t="s">
        <v>204</v>
      </c>
      <c r="E1440" s="25" t="s">
        <v>177</v>
      </c>
      <c r="F1440" s="41">
        <v>0.1041</v>
      </c>
      <c r="G1440" s="74" t="s">
        <v>378</v>
      </c>
      <c r="H1440" s="80"/>
      <c r="BA1440" s="5" t="str">
        <f t="shared" si="22"/>
        <v>522611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13</v>
      </c>
      <c r="B1441" s="75">
        <v>45747</v>
      </c>
      <c r="C1441" s="73">
        <v>1</v>
      </c>
      <c r="D1441" s="40" t="s">
        <v>204</v>
      </c>
      <c r="E1441" s="25" t="s">
        <v>177</v>
      </c>
      <c r="F1441" s="41">
        <v>9.5200000000000007E-2</v>
      </c>
      <c r="G1441" s="74" t="s">
        <v>378</v>
      </c>
      <c r="H1441" s="80"/>
      <c r="BA1441" s="5" t="str">
        <f t="shared" si="22"/>
        <v>522611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14</v>
      </c>
      <c r="B1442" s="75">
        <v>45754</v>
      </c>
      <c r="C1442" s="73">
        <v>1</v>
      </c>
      <c r="D1442" s="40" t="s">
        <v>204</v>
      </c>
      <c r="E1442" s="25" t="s">
        <v>177</v>
      </c>
      <c r="F1442" s="41">
        <v>0.10390000000000001</v>
      </c>
      <c r="G1442" s="74" t="s">
        <v>378</v>
      </c>
      <c r="H1442" s="80"/>
      <c r="BA1442" s="5" t="str">
        <f t="shared" si="22"/>
        <v>522611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15</v>
      </c>
      <c r="B1443" s="75">
        <v>45761</v>
      </c>
      <c r="C1443" s="73">
        <v>1</v>
      </c>
      <c r="D1443" s="40" t="s">
        <v>204</v>
      </c>
      <c r="E1443" s="25" t="s">
        <v>177</v>
      </c>
      <c r="F1443" s="41">
        <v>9.7199999999999995E-2</v>
      </c>
      <c r="G1443" s="74" t="s">
        <v>378</v>
      </c>
      <c r="H1443" s="80"/>
      <c r="BA1443" s="5" t="str">
        <f t="shared" si="22"/>
        <v>522611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16</v>
      </c>
      <c r="B1444" s="75">
        <v>45768</v>
      </c>
      <c r="C1444" s="73">
        <v>1</v>
      </c>
      <c r="D1444" s="40" t="s">
        <v>204</v>
      </c>
      <c r="E1444" s="25" t="s">
        <v>177</v>
      </c>
      <c r="F1444" s="41">
        <v>0.10589999999999999</v>
      </c>
      <c r="G1444" s="74" t="s">
        <v>378</v>
      </c>
      <c r="H1444" s="80"/>
      <c r="BA1444" s="5" t="str">
        <f t="shared" si="22"/>
        <v>522611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17</v>
      </c>
      <c r="B1445" s="75">
        <v>45775</v>
      </c>
      <c r="C1445" s="73">
        <v>1</v>
      </c>
      <c r="D1445" s="40" t="s">
        <v>204</v>
      </c>
      <c r="E1445" s="25" t="s">
        <v>177</v>
      </c>
      <c r="F1445" s="41">
        <v>0.1004</v>
      </c>
      <c r="G1445" s="74" t="s">
        <v>378</v>
      </c>
      <c r="H1445" s="80"/>
      <c r="BA1445" s="5" t="str">
        <f t="shared" si="22"/>
        <v>522611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45782</v>
      </c>
      <c r="C1446" s="73">
        <v>1</v>
      </c>
      <c r="D1446" s="40" t="s">
        <v>204</v>
      </c>
      <c r="E1446" s="25" t="s">
        <v>177</v>
      </c>
      <c r="F1446" s="41">
        <v>0.1075</v>
      </c>
      <c r="G1446" s="74" t="s">
        <v>378</v>
      </c>
      <c r="H1446" s="80"/>
      <c r="BA1446" s="5" t="str">
        <f t="shared" si="22"/>
        <v>522611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19</v>
      </c>
      <c r="B1447" s="75">
        <v>45789</v>
      </c>
      <c r="C1447" s="73">
        <v>1</v>
      </c>
      <c r="D1447" s="40" t="s">
        <v>204</v>
      </c>
      <c r="E1447" s="25" t="s">
        <v>177</v>
      </c>
      <c r="F1447" s="41">
        <v>0.1099</v>
      </c>
      <c r="G1447" s="74" t="s">
        <v>378</v>
      </c>
      <c r="H1447" s="80"/>
      <c r="BA1447" s="5" t="str">
        <f t="shared" si="22"/>
        <v>522611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20</v>
      </c>
      <c r="B1448" s="75">
        <v>45796</v>
      </c>
      <c r="C1448" s="73">
        <v>1</v>
      </c>
      <c r="D1448" s="40" t="s">
        <v>204</v>
      </c>
      <c r="E1448" s="25" t="s">
        <v>177</v>
      </c>
      <c r="F1448" s="41">
        <v>9.7299999999999998E-2</v>
      </c>
      <c r="G1448" s="74" t="s">
        <v>378</v>
      </c>
      <c r="H1448" s="80"/>
      <c r="BA1448" s="5" t="str">
        <f t="shared" si="22"/>
        <v>522611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21</v>
      </c>
      <c r="B1449" s="75">
        <v>45803</v>
      </c>
      <c r="C1449" s="73">
        <v>1</v>
      </c>
      <c r="D1449" s="40" t="s">
        <v>204</v>
      </c>
      <c r="E1449" s="25" t="s">
        <v>177</v>
      </c>
      <c r="F1449" s="41">
        <v>0.1014</v>
      </c>
      <c r="G1449" s="74" t="s">
        <v>378</v>
      </c>
      <c r="H1449" s="80"/>
      <c r="BA1449" s="5" t="str">
        <f t="shared" si="22"/>
        <v>522611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22</v>
      </c>
      <c r="B1450" s="75">
        <v>45810</v>
      </c>
      <c r="C1450" s="73">
        <v>1</v>
      </c>
      <c r="D1450" s="40" t="s">
        <v>204</v>
      </c>
      <c r="E1450" s="25" t="s">
        <v>177</v>
      </c>
      <c r="F1450" s="41">
        <v>0.10050000000000001</v>
      </c>
      <c r="G1450" s="74" t="s">
        <v>378</v>
      </c>
      <c r="H1450" s="80"/>
      <c r="BA1450" s="5" t="str">
        <f t="shared" si="22"/>
        <v>522611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23</v>
      </c>
      <c r="B1451" s="75">
        <v>45817</v>
      </c>
      <c r="C1451" s="73">
        <v>1</v>
      </c>
      <c r="D1451" s="40" t="s">
        <v>204</v>
      </c>
      <c r="E1451" s="25" t="s">
        <v>177</v>
      </c>
      <c r="F1451" s="41">
        <v>0.1119</v>
      </c>
      <c r="G1451" s="74" t="s">
        <v>378</v>
      </c>
      <c r="H1451" s="80"/>
      <c r="BA1451" s="5" t="str">
        <f t="shared" si="22"/>
        <v>522611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24</v>
      </c>
      <c r="B1452" s="75">
        <v>45824</v>
      </c>
      <c r="C1452" s="73">
        <v>1</v>
      </c>
      <c r="D1452" s="40" t="s">
        <v>204</v>
      </c>
      <c r="E1452" s="25" t="s">
        <v>177</v>
      </c>
      <c r="F1452" s="41">
        <v>0.1183</v>
      </c>
      <c r="G1452" s="74" t="s">
        <v>378</v>
      </c>
      <c r="H1452" s="80"/>
      <c r="BA1452" s="5" t="str">
        <f t="shared" si="22"/>
        <v>522611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25</v>
      </c>
      <c r="B1453" s="75">
        <v>45831</v>
      </c>
      <c r="C1453" s="73">
        <v>1</v>
      </c>
      <c r="D1453" s="40" t="s">
        <v>204</v>
      </c>
      <c r="E1453" s="25" t="s">
        <v>177</v>
      </c>
      <c r="F1453" s="41">
        <v>0.11260000000000001</v>
      </c>
      <c r="G1453" s="74" t="s">
        <v>378</v>
      </c>
      <c r="H1453" s="80"/>
      <c r="BA1453" s="5" t="str">
        <f t="shared" si="22"/>
        <v>522611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</v>
      </c>
      <c r="B1454" s="75">
        <v>45663</v>
      </c>
      <c r="C1454" s="73">
        <v>2</v>
      </c>
      <c r="D1454" s="40" t="s">
        <v>205</v>
      </c>
      <c r="E1454" s="25" t="s">
        <v>177</v>
      </c>
      <c r="F1454" s="41">
        <v>0.1016</v>
      </c>
      <c r="G1454" s="74" t="s">
        <v>378</v>
      </c>
      <c r="H1454" s="80"/>
      <c r="BA1454" s="5" t="str">
        <f t="shared" si="22"/>
        <v>522611</v>
      </c>
      <c r="BB1454" s="5">
        <f>IF(OR($E1454="",$G1454&lt;&gt;"Ativo"),"",IF(COUNTIFS($E$4:$E1454,$E1454,$A$4:$A1454,$A1454,$G$4:$G1454,"Ativo")=1,1,0))</f>
        <v>0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2</v>
      </c>
      <c r="B1455" s="75">
        <v>45670</v>
      </c>
      <c r="C1455" s="73">
        <v>2</v>
      </c>
      <c r="D1455" s="40" t="s">
        <v>205</v>
      </c>
      <c r="E1455" s="25" t="s">
        <v>177</v>
      </c>
      <c r="F1455" s="41">
        <v>0.1066</v>
      </c>
      <c r="G1455" s="74" t="s">
        <v>378</v>
      </c>
      <c r="H1455" s="80"/>
      <c r="BA1455" s="5" t="str">
        <f t="shared" si="22"/>
        <v>522611</v>
      </c>
      <c r="BB1455" s="5">
        <f>IF(OR($E1455="",$G1455&lt;&gt;"Ativo"),"",IF(COUNTIFS($E$4:$E1455,$E1455,$A$4:$A1455,$A1455,$G$4:$G1455,"Ativo")=1,1,0))</f>
        <v>0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3</v>
      </c>
      <c r="B1456" s="75">
        <v>45677</v>
      </c>
      <c r="C1456" s="73">
        <v>2</v>
      </c>
      <c r="D1456" s="40" t="s">
        <v>205</v>
      </c>
      <c r="E1456" s="25" t="s">
        <v>177</v>
      </c>
      <c r="F1456" s="41">
        <v>9.8400000000000001E-2</v>
      </c>
      <c r="G1456" s="74" t="s">
        <v>378</v>
      </c>
      <c r="H1456" s="80"/>
      <c r="BA1456" s="5" t="str">
        <f t="shared" si="22"/>
        <v>522611</v>
      </c>
      <c r="BB1456" s="5">
        <f>IF(OR($E1456="",$G1456&lt;&gt;"Ativo"),"",IF(COUNTIFS($E$4:$E1456,$E1456,$A$4:$A1456,$A1456,$G$4:$G1456,"Ativo")=1,1,0))</f>
        <v>0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4</v>
      </c>
      <c r="B1457" s="75">
        <v>45684</v>
      </c>
      <c r="C1457" s="73">
        <v>2</v>
      </c>
      <c r="D1457" s="40" t="s">
        <v>205</v>
      </c>
      <c r="E1457" s="25" t="s">
        <v>177</v>
      </c>
      <c r="F1457" s="41">
        <v>0.1067</v>
      </c>
      <c r="G1457" s="74" t="s">
        <v>378</v>
      </c>
      <c r="H1457" s="80"/>
      <c r="BA1457" s="5" t="str">
        <f t="shared" si="22"/>
        <v>522611</v>
      </c>
      <c r="BB1457" s="5">
        <f>IF(OR($E1457="",$G1457&lt;&gt;"Ativo"),"",IF(COUNTIFS($E$4:$E1457,$E1457,$A$4:$A1457,$A1457,$G$4:$G1457,"Ativo")=1,1,0))</f>
        <v>0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5</v>
      </c>
      <c r="B1458" s="75">
        <v>45691</v>
      </c>
      <c r="C1458" s="73">
        <v>2</v>
      </c>
      <c r="D1458" s="40" t="s">
        <v>205</v>
      </c>
      <c r="E1458" s="25" t="s">
        <v>177</v>
      </c>
      <c r="F1458" s="41">
        <v>0.1008</v>
      </c>
      <c r="G1458" s="74" t="s">
        <v>378</v>
      </c>
      <c r="H1458" s="80"/>
      <c r="BA1458" s="5" t="str">
        <f t="shared" si="22"/>
        <v>522611</v>
      </c>
      <c r="BB1458" s="5">
        <f>IF(OR($E1458="",$G1458&lt;&gt;"Ativo"),"",IF(COUNTIFS($E$4:$E1458,$E1458,$A$4:$A1458,$A1458,$G$4:$G1458,"Ativo")=1,1,0))</f>
        <v>0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6</v>
      </c>
      <c r="B1459" s="75">
        <v>45698</v>
      </c>
      <c r="C1459" s="73">
        <v>2</v>
      </c>
      <c r="D1459" s="40" t="s">
        <v>205</v>
      </c>
      <c r="E1459" s="25" t="s">
        <v>177</v>
      </c>
      <c r="F1459" s="41">
        <v>9.5000000000000001E-2</v>
      </c>
      <c r="G1459" s="74" t="s">
        <v>378</v>
      </c>
      <c r="H1459" s="80"/>
      <c r="BA1459" s="5" t="str">
        <f t="shared" si="22"/>
        <v>522611</v>
      </c>
      <c r="BB1459" s="5">
        <f>IF(OR($E1459="",$G1459&lt;&gt;"Ativo"),"",IF(COUNTIFS($E$4:$E1459,$E1459,$A$4:$A1459,$A1459,$G$4:$G1459,"Ativo")=1,1,0))</f>
        <v>0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7</v>
      </c>
      <c r="B1460" s="75">
        <v>45705</v>
      </c>
      <c r="C1460" s="73">
        <v>2</v>
      </c>
      <c r="D1460" s="40" t="s">
        <v>205</v>
      </c>
      <c r="E1460" s="25" t="s">
        <v>177</v>
      </c>
      <c r="F1460" s="41">
        <v>0.10979999999999999</v>
      </c>
      <c r="G1460" s="74" t="s">
        <v>378</v>
      </c>
      <c r="H1460" s="80"/>
      <c r="BA1460" s="5" t="str">
        <f t="shared" si="22"/>
        <v>522611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8</v>
      </c>
      <c r="B1461" s="75">
        <v>45712</v>
      </c>
      <c r="C1461" s="73">
        <v>2</v>
      </c>
      <c r="D1461" s="40" t="s">
        <v>205</v>
      </c>
      <c r="E1461" s="25" t="s">
        <v>177</v>
      </c>
      <c r="F1461" s="41">
        <v>0.1069</v>
      </c>
      <c r="G1461" s="74" t="s">
        <v>378</v>
      </c>
      <c r="H1461" s="80"/>
      <c r="BA1461" s="5" t="str">
        <f t="shared" si="22"/>
        <v>522611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9</v>
      </c>
      <c r="B1462" s="75">
        <v>45719</v>
      </c>
      <c r="C1462" s="73">
        <v>2</v>
      </c>
      <c r="D1462" s="40" t="s">
        <v>205</v>
      </c>
      <c r="E1462" s="25" t="s">
        <v>177</v>
      </c>
      <c r="F1462" s="41">
        <v>9.98E-2</v>
      </c>
      <c r="G1462" s="74" t="s">
        <v>378</v>
      </c>
      <c r="H1462" s="80"/>
      <c r="BA1462" s="5" t="str">
        <f t="shared" si="22"/>
        <v>522611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10</v>
      </c>
      <c r="B1463" s="75">
        <v>45726</v>
      </c>
      <c r="C1463" s="73">
        <v>2</v>
      </c>
      <c r="D1463" s="40" t="s">
        <v>205</v>
      </c>
      <c r="E1463" s="25" t="s">
        <v>177</v>
      </c>
      <c r="F1463" s="41">
        <v>0.10299999999999999</v>
      </c>
      <c r="G1463" s="74" t="s">
        <v>378</v>
      </c>
      <c r="H1463" s="80"/>
      <c r="BA1463" s="5" t="str">
        <f t="shared" si="22"/>
        <v>522611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11</v>
      </c>
      <c r="B1464" s="75">
        <v>45733</v>
      </c>
      <c r="C1464" s="73">
        <v>2</v>
      </c>
      <c r="D1464" s="40" t="s">
        <v>205</v>
      </c>
      <c r="E1464" s="25" t="s">
        <v>177</v>
      </c>
      <c r="F1464" s="41">
        <v>0.10199999999999999</v>
      </c>
      <c r="G1464" s="74" t="s">
        <v>378</v>
      </c>
      <c r="H1464" s="80"/>
      <c r="BA1464" s="5" t="str">
        <f t="shared" si="22"/>
        <v>522611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12</v>
      </c>
      <c r="B1465" s="75">
        <v>45740</v>
      </c>
      <c r="C1465" s="73">
        <v>2</v>
      </c>
      <c r="D1465" s="40" t="s">
        <v>205</v>
      </c>
      <c r="E1465" s="25" t="s">
        <v>177</v>
      </c>
      <c r="F1465" s="41">
        <v>0.10290000000000001</v>
      </c>
      <c r="G1465" s="74" t="s">
        <v>378</v>
      </c>
      <c r="H1465" s="80"/>
      <c r="BA1465" s="5" t="str">
        <f t="shared" si="22"/>
        <v>522611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13</v>
      </c>
      <c r="B1466" s="75">
        <v>45747</v>
      </c>
      <c r="C1466" s="73">
        <v>2</v>
      </c>
      <c r="D1466" s="40" t="s">
        <v>205</v>
      </c>
      <c r="E1466" s="25" t="s">
        <v>177</v>
      </c>
      <c r="F1466" s="41">
        <v>9.8500000000000004E-2</v>
      </c>
      <c r="G1466" s="74" t="s">
        <v>378</v>
      </c>
      <c r="H1466" s="80"/>
      <c r="BA1466" s="5" t="str">
        <f t="shared" si="22"/>
        <v>522611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14</v>
      </c>
      <c r="B1467" s="75">
        <v>45754</v>
      </c>
      <c r="C1467" s="73">
        <v>2</v>
      </c>
      <c r="D1467" s="40" t="s">
        <v>205</v>
      </c>
      <c r="E1467" s="25" t="s">
        <v>177</v>
      </c>
      <c r="F1467" s="41">
        <v>0.1007</v>
      </c>
      <c r="G1467" s="74" t="s">
        <v>378</v>
      </c>
      <c r="H1467" s="80"/>
      <c r="BA1467" s="5" t="str">
        <f t="shared" si="22"/>
        <v>522611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15</v>
      </c>
      <c r="B1468" s="75">
        <v>45761</v>
      </c>
      <c r="C1468" s="73">
        <v>2</v>
      </c>
      <c r="D1468" s="40" t="s">
        <v>205</v>
      </c>
      <c r="E1468" s="25" t="s">
        <v>177</v>
      </c>
      <c r="F1468" s="41">
        <v>0.10390000000000001</v>
      </c>
      <c r="G1468" s="74" t="s">
        <v>378</v>
      </c>
      <c r="H1468" s="80"/>
      <c r="BA1468" s="5" t="str">
        <f t="shared" si="22"/>
        <v>522611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16</v>
      </c>
      <c r="B1469" s="75">
        <v>45768</v>
      </c>
      <c r="C1469" s="73">
        <v>2</v>
      </c>
      <c r="D1469" s="40" t="s">
        <v>205</v>
      </c>
      <c r="E1469" s="25" t="s">
        <v>177</v>
      </c>
      <c r="F1469" s="41">
        <v>0.1032</v>
      </c>
      <c r="G1469" s="74" t="s">
        <v>378</v>
      </c>
      <c r="H1469" s="80"/>
      <c r="BA1469" s="5" t="str">
        <f t="shared" si="22"/>
        <v>522611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17</v>
      </c>
      <c r="B1470" s="75">
        <v>45775</v>
      </c>
      <c r="C1470" s="73">
        <v>2</v>
      </c>
      <c r="D1470" s="40" t="s">
        <v>205</v>
      </c>
      <c r="E1470" s="25" t="s">
        <v>177</v>
      </c>
      <c r="F1470" s="41">
        <v>0.10589999999999999</v>
      </c>
      <c r="G1470" s="74" t="s">
        <v>378</v>
      </c>
      <c r="H1470" s="80"/>
      <c r="BA1470" s="5" t="str">
        <f t="shared" si="22"/>
        <v>522611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45782</v>
      </c>
      <c r="C1471" s="73">
        <v>2</v>
      </c>
      <c r="D1471" s="40" t="s">
        <v>205</v>
      </c>
      <c r="E1471" s="25" t="s">
        <v>177</v>
      </c>
      <c r="F1471" s="41">
        <v>0.1028</v>
      </c>
      <c r="G1471" s="74" t="s">
        <v>378</v>
      </c>
      <c r="H1471" s="80"/>
      <c r="BA1471" s="5" t="str">
        <f t="shared" si="22"/>
        <v>522611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19</v>
      </c>
      <c r="B1472" s="75">
        <v>45789</v>
      </c>
      <c r="C1472" s="73">
        <v>2</v>
      </c>
      <c r="D1472" s="40" t="s">
        <v>205</v>
      </c>
      <c r="E1472" s="25" t="s">
        <v>177</v>
      </c>
      <c r="F1472" s="41">
        <v>0.109</v>
      </c>
      <c r="G1472" s="74" t="s">
        <v>378</v>
      </c>
      <c r="H1472" s="80"/>
      <c r="BA1472" s="5" t="str">
        <f t="shared" si="22"/>
        <v>522611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20</v>
      </c>
      <c r="B1473" s="75">
        <v>45796</v>
      </c>
      <c r="C1473" s="73">
        <v>2</v>
      </c>
      <c r="D1473" s="40" t="s">
        <v>205</v>
      </c>
      <c r="E1473" s="25" t="s">
        <v>177</v>
      </c>
      <c r="F1473" s="41">
        <v>0.10059999999999999</v>
      </c>
      <c r="G1473" s="74" t="s">
        <v>378</v>
      </c>
      <c r="H1473" s="80"/>
      <c r="BA1473" s="5" t="str">
        <f t="shared" si="22"/>
        <v>522611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21</v>
      </c>
      <c r="B1474" s="75">
        <v>45803</v>
      </c>
      <c r="C1474" s="73">
        <v>2</v>
      </c>
      <c r="D1474" s="40" t="s">
        <v>205</v>
      </c>
      <c r="E1474" s="25" t="s">
        <v>177</v>
      </c>
      <c r="F1474" s="41">
        <v>0.1033</v>
      </c>
      <c r="G1474" s="74" t="s">
        <v>378</v>
      </c>
      <c r="H1474" s="80"/>
      <c r="BA1474" s="5" t="str">
        <f t="shared" si="22"/>
        <v>522611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22</v>
      </c>
      <c r="B1475" s="75">
        <v>45810</v>
      </c>
      <c r="C1475" s="73">
        <v>2</v>
      </c>
      <c r="D1475" s="40" t="s">
        <v>205</v>
      </c>
      <c r="E1475" s="25" t="s">
        <v>177</v>
      </c>
      <c r="F1475" s="41">
        <v>9.7299999999999998E-2</v>
      </c>
      <c r="G1475" s="74" t="s">
        <v>378</v>
      </c>
      <c r="H1475" s="80"/>
      <c r="BA1475" s="5" t="str">
        <f t="shared" si="22"/>
        <v>522611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23</v>
      </c>
      <c r="B1476" s="75">
        <v>45817</v>
      </c>
      <c r="C1476" s="73">
        <v>2</v>
      </c>
      <c r="D1476" s="40" t="s">
        <v>205</v>
      </c>
      <c r="E1476" s="25" t="s">
        <v>177</v>
      </c>
      <c r="F1476" s="41">
        <v>9.9199999999999997E-2</v>
      </c>
      <c r="G1476" s="74" t="s">
        <v>378</v>
      </c>
      <c r="H1476" s="80"/>
      <c r="BA1476" s="5" t="str">
        <f t="shared" ref="BA1476:BA1539" si="23">IF($D1476="","",MID($D1476,4,6))</f>
        <v>522611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24</v>
      </c>
      <c r="B1477" s="75">
        <v>45824</v>
      </c>
      <c r="C1477" s="73">
        <v>2</v>
      </c>
      <c r="D1477" s="40" t="s">
        <v>205</v>
      </c>
      <c r="E1477" s="25" t="s">
        <v>177</v>
      </c>
      <c r="F1477" s="41">
        <v>0.1062</v>
      </c>
      <c r="G1477" s="74" t="s">
        <v>378</v>
      </c>
      <c r="H1477" s="80"/>
      <c r="BA1477" s="5" t="str">
        <f t="shared" si="23"/>
        <v>522611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25</v>
      </c>
      <c r="B1478" s="75">
        <v>45831</v>
      </c>
      <c r="C1478" s="73">
        <v>2</v>
      </c>
      <c r="D1478" s="40" t="s">
        <v>205</v>
      </c>
      <c r="E1478" s="25" t="s">
        <v>177</v>
      </c>
      <c r="F1478" s="41">
        <v>0.1</v>
      </c>
      <c r="G1478" s="74" t="s">
        <v>378</v>
      </c>
      <c r="H1478" s="80"/>
      <c r="BA1478" s="5" t="str">
        <f t="shared" si="23"/>
        <v>522611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</v>
      </c>
      <c r="B1479" s="75">
        <v>45663</v>
      </c>
      <c r="C1479" s="73">
        <v>3</v>
      </c>
      <c r="D1479" s="40" t="s">
        <v>206</v>
      </c>
      <c r="E1479" s="25" t="s">
        <v>177</v>
      </c>
      <c r="F1479" s="41">
        <v>6.4799999999999996E-2</v>
      </c>
      <c r="G1479" s="74" t="s">
        <v>378</v>
      </c>
      <c r="H1479" s="80"/>
      <c r="BA1479" s="5" t="str">
        <f t="shared" si="23"/>
        <v>522611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2</v>
      </c>
      <c r="B1480" s="75">
        <v>45670</v>
      </c>
      <c r="C1480" s="73">
        <v>3</v>
      </c>
      <c r="D1480" s="40" t="s">
        <v>206</v>
      </c>
      <c r="E1480" s="25" t="s">
        <v>177</v>
      </c>
      <c r="F1480" s="41">
        <v>6.3200000000000006E-2</v>
      </c>
      <c r="G1480" s="74" t="s">
        <v>378</v>
      </c>
      <c r="H1480" s="80"/>
      <c r="BA1480" s="5" t="str">
        <f t="shared" si="23"/>
        <v>522611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3</v>
      </c>
      <c r="B1481" s="75">
        <v>45677</v>
      </c>
      <c r="C1481" s="73">
        <v>3</v>
      </c>
      <c r="D1481" s="40" t="s">
        <v>206</v>
      </c>
      <c r="E1481" s="25" t="s">
        <v>177</v>
      </c>
      <c r="F1481" s="41">
        <v>6.0499999999999998E-2</v>
      </c>
      <c r="G1481" s="74" t="s">
        <v>378</v>
      </c>
      <c r="H1481" s="80"/>
      <c r="BA1481" s="5" t="str">
        <f t="shared" si="23"/>
        <v>522611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4</v>
      </c>
      <c r="B1482" s="75">
        <v>45684</v>
      </c>
      <c r="C1482" s="73">
        <v>3</v>
      </c>
      <c r="D1482" s="40" t="s">
        <v>206</v>
      </c>
      <c r="E1482" s="25" t="s">
        <v>177</v>
      </c>
      <c r="F1482" s="41">
        <v>6.2399999999999997E-2</v>
      </c>
      <c r="G1482" s="74" t="s">
        <v>378</v>
      </c>
      <c r="H1482" s="80"/>
      <c r="BA1482" s="5" t="str">
        <f t="shared" si="23"/>
        <v>522611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5</v>
      </c>
      <c r="B1483" s="75">
        <v>45691</v>
      </c>
      <c r="C1483" s="73">
        <v>3</v>
      </c>
      <c r="D1483" s="40" t="s">
        <v>206</v>
      </c>
      <c r="E1483" s="25" t="s">
        <v>177</v>
      </c>
      <c r="F1483" s="41">
        <v>6.1899999999999997E-2</v>
      </c>
      <c r="G1483" s="74" t="s">
        <v>378</v>
      </c>
      <c r="H1483" s="80"/>
      <c r="BA1483" s="5" t="str">
        <f t="shared" si="23"/>
        <v>522611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6</v>
      </c>
      <c r="B1484" s="75">
        <v>45698</v>
      </c>
      <c r="C1484" s="73">
        <v>3</v>
      </c>
      <c r="D1484" s="40" t="s">
        <v>206</v>
      </c>
      <c r="E1484" s="25" t="s">
        <v>177</v>
      </c>
      <c r="F1484" s="41">
        <v>6.2E-2</v>
      </c>
      <c r="G1484" s="74" t="s">
        <v>378</v>
      </c>
      <c r="H1484" s="80"/>
      <c r="BA1484" s="5" t="str">
        <f t="shared" si="23"/>
        <v>522611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7</v>
      </c>
      <c r="B1485" s="75">
        <v>45705</v>
      </c>
      <c r="C1485" s="73">
        <v>3</v>
      </c>
      <c r="D1485" s="40" t="s">
        <v>206</v>
      </c>
      <c r="E1485" s="25" t="s">
        <v>177</v>
      </c>
      <c r="F1485" s="41">
        <v>6.54E-2</v>
      </c>
      <c r="G1485" s="74" t="s">
        <v>378</v>
      </c>
      <c r="H1485" s="80"/>
      <c r="BA1485" s="5" t="str">
        <f t="shared" si="23"/>
        <v>522611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8</v>
      </c>
      <c r="B1486" s="75">
        <v>45712</v>
      </c>
      <c r="C1486" s="73">
        <v>3</v>
      </c>
      <c r="D1486" s="40" t="s">
        <v>206</v>
      </c>
      <c r="E1486" s="25" t="s">
        <v>177</v>
      </c>
      <c r="F1486" s="41">
        <v>6.5100000000000005E-2</v>
      </c>
      <c r="G1486" s="74" t="s">
        <v>378</v>
      </c>
      <c r="H1486" s="80"/>
      <c r="BA1486" s="5" t="str">
        <f t="shared" si="23"/>
        <v>522611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9</v>
      </c>
      <c r="B1487" s="75">
        <v>45719</v>
      </c>
      <c r="C1487" s="73">
        <v>3</v>
      </c>
      <c r="D1487" s="40" t="s">
        <v>206</v>
      </c>
      <c r="E1487" s="25" t="s">
        <v>177</v>
      </c>
      <c r="F1487" s="41">
        <v>6.1800000000000001E-2</v>
      </c>
      <c r="G1487" s="74" t="s">
        <v>378</v>
      </c>
      <c r="H1487" s="80"/>
      <c r="BA1487" s="5" t="str">
        <f t="shared" si="23"/>
        <v>522611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10</v>
      </c>
      <c r="B1488" s="75">
        <v>45726</v>
      </c>
      <c r="C1488" s="73">
        <v>3</v>
      </c>
      <c r="D1488" s="40" t="s">
        <v>206</v>
      </c>
      <c r="E1488" s="25" t="s">
        <v>177</v>
      </c>
      <c r="F1488" s="41">
        <v>6.0900000000000003E-2</v>
      </c>
      <c r="G1488" s="74" t="s">
        <v>378</v>
      </c>
      <c r="H1488" s="80"/>
      <c r="BA1488" s="5" t="str">
        <f t="shared" si="23"/>
        <v>522611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11</v>
      </c>
      <c r="B1489" s="75">
        <v>45733</v>
      </c>
      <c r="C1489" s="73">
        <v>3</v>
      </c>
      <c r="D1489" s="40" t="s">
        <v>206</v>
      </c>
      <c r="E1489" s="25" t="s">
        <v>177</v>
      </c>
      <c r="F1489" s="41">
        <v>6.4100000000000004E-2</v>
      </c>
      <c r="G1489" s="74" t="s">
        <v>378</v>
      </c>
      <c r="H1489" s="80"/>
      <c r="BA1489" s="5" t="str">
        <f t="shared" si="23"/>
        <v>522611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12</v>
      </c>
      <c r="B1490" s="75">
        <v>45740</v>
      </c>
      <c r="C1490" s="73">
        <v>3</v>
      </c>
      <c r="D1490" s="40" t="s">
        <v>206</v>
      </c>
      <c r="E1490" s="25" t="s">
        <v>177</v>
      </c>
      <c r="F1490" s="41">
        <v>6.3100000000000003E-2</v>
      </c>
      <c r="G1490" s="74" t="s">
        <v>378</v>
      </c>
      <c r="H1490" s="80"/>
      <c r="BA1490" s="5" t="str">
        <f t="shared" si="23"/>
        <v>522611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13</v>
      </c>
      <c r="B1491" s="75">
        <v>45747</v>
      </c>
      <c r="C1491" s="73">
        <v>3</v>
      </c>
      <c r="D1491" s="40" t="s">
        <v>206</v>
      </c>
      <c r="E1491" s="25" t="s">
        <v>177</v>
      </c>
      <c r="F1491" s="41">
        <v>6.6100000000000006E-2</v>
      </c>
      <c r="G1491" s="74" t="s">
        <v>378</v>
      </c>
      <c r="H1491" s="80"/>
      <c r="BA1491" s="5" t="str">
        <f t="shared" si="23"/>
        <v>522611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14</v>
      </c>
      <c r="B1492" s="75">
        <v>45754</v>
      </c>
      <c r="C1492" s="73">
        <v>3</v>
      </c>
      <c r="D1492" s="40" t="s">
        <v>206</v>
      </c>
      <c r="E1492" s="25" t="s">
        <v>177</v>
      </c>
      <c r="F1492" s="41">
        <v>7.0499999999999993E-2</v>
      </c>
      <c r="G1492" s="74" t="s">
        <v>378</v>
      </c>
      <c r="H1492" s="80"/>
      <c r="BA1492" s="5" t="str">
        <f t="shared" si="23"/>
        <v>522611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15</v>
      </c>
      <c r="B1493" s="75">
        <v>45761</v>
      </c>
      <c r="C1493" s="73">
        <v>3</v>
      </c>
      <c r="D1493" s="40" t="s">
        <v>206</v>
      </c>
      <c r="E1493" s="25" t="s">
        <v>177</v>
      </c>
      <c r="F1493" s="41">
        <v>6.5600000000000006E-2</v>
      </c>
      <c r="G1493" s="74" t="s">
        <v>378</v>
      </c>
      <c r="H1493" s="80"/>
      <c r="BA1493" s="5" t="str">
        <f t="shared" si="23"/>
        <v>522611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16</v>
      </c>
      <c r="B1494" s="75">
        <v>45768</v>
      </c>
      <c r="C1494" s="73">
        <v>3</v>
      </c>
      <c r="D1494" s="40" t="s">
        <v>206</v>
      </c>
      <c r="E1494" s="25" t="s">
        <v>177</v>
      </c>
      <c r="F1494" s="41">
        <v>6.3200000000000006E-2</v>
      </c>
      <c r="G1494" s="74" t="s">
        <v>378</v>
      </c>
      <c r="H1494" s="80"/>
      <c r="BA1494" s="5" t="str">
        <f t="shared" si="23"/>
        <v>522611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17</v>
      </c>
      <c r="B1495" s="75">
        <v>45775</v>
      </c>
      <c r="C1495" s="73">
        <v>3</v>
      </c>
      <c r="D1495" s="40" t="s">
        <v>206</v>
      </c>
      <c r="E1495" s="25" t="s">
        <v>177</v>
      </c>
      <c r="F1495" s="41">
        <v>6.2899999999999998E-2</v>
      </c>
      <c r="G1495" s="74" t="s">
        <v>378</v>
      </c>
      <c r="H1495" s="80"/>
      <c r="BA1495" s="5" t="str">
        <f t="shared" si="23"/>
        <v>522611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45782</v>
      </c>
      <c r="C1496" s="73">
        <v>3</v>
      </c>
      <c r="D1496" s="40" t="s">
        <v>206</v>
      </c>
      <c r="E1496" s="25" t="s">
        <v>177</v>
      </c>
      <c r="F1496" s="41">
        <v>6.0999999999999999E-2</v>
      </c>
      <c r="G1496" s="74" t="s">
        <v>378</v>
      </c>
      <c r="H1496" s="80"/>
      <c r="BA1496" s="5" t="str">
        <f t="shared" si="23"/>
        <v>522611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19</v>
      </c>
      <c r="B1497" s="75">
        <v>45789</v>
      </c>
      <c r="C1497" s="73">
        <v>3</v>
      </c>
      <c r="D1497" s="40" t="s">
        <v>206</v>
      </c>
      <c r="E1497" s="25" t="s">
        <v>177</v>
      </c>
      <c r="F1497" s="41">
        <v>6.0900000000000003E-2</v>
      </c>
      <c r="G1497" s="74" t="s">
        <v>378</v>
      </c>
      <c r="H1497" s="80"/>
      <c r="BA1497" s="5" t="str">
        <f t="shared" si="23"/>
        <v>522611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20</v>
      </c>
      <c r="B1498" s="75">
        <v>45796</v>
      </c>
      <c r="C1498" s="73">
        <v>3</v>
      </c>
      <c r="D1498" s="40" t="s">
        <v>206</v>
      </c>
      <c r="E1498" s="25" t="s">
        <v>177</v>
      </c>
      <c r="F1498" s="41">
        <v>6.0600000000000001E-2</v>
      </c>
      <c r="G1498" s="74" t="s">
        <v>378</v>
      </c>
      <c r="H1498" s="80"/>
      <c r="BA1498" s="5" t="str">
        <f t="shared" si="23"/>
        <v>522611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21</v>
      </c>
      <c r="B1499" s="75">
        <v>45803</v>
      </c>
      <c r="C1499" s="73">
        <v>3</v>
      </c>
      <c r="D1499" s="40" t="s">
        <v>206</v>
      </c>
      <c r="E1499" s="25" t="s">
        <v>177</v>
      </c>
      <c r="F1499" s="41">
        <v>6.2300000000000001E-2</v>
      </c>
      <c r="G1499" s="74" t="s">
        <v>378</v>
      </c>
      <c r="H1499" s="80"/>
      <c r="BA1499" s="5" t="str">
        <f t="shared" si="23"/>
        <v>522611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22</v>
      </c>
      <c r="B1500" s="75">
        <v>45810</v>
      </c>
      <c r="C1500" s="73">
        <v>3</v>
      </c>
      <c r="D1500" s="40" t="s">
        <v>206</v>
      </c>
      <c r="E1500" s="25" t="s">
        <v>177</v>
      </c>
      <c r="F1500" s="41">
        <v>6.2199999999999998E-2</v>
      </c>
      <c r="G1500" s="74" t="s">
        <v>378</v>
      </c>
      <c r="H1500" s="80"/>
      <c r="BA1500" s="5" t="str">
        <f t="shared" si="23"/>
        <v>522611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23</v>
      </c>
      <c r="B1501" s="75">
        <v>45817</v>
      </c>
      <c r="C1501" s="73">
        <v>3</v>
      </c>
      <c r="D1501" s="40" t="s">
        <v>206</v>
      </c>
      <c r="E1501" s="25" t="s">
        <v>177</v>
      </c>
      <c r="F1501" s="41">
        <v>6.5299999999999997E-2</v>
      </c>
      <c r="G1501" s="74" t="s">
        <v>378</v>
      </c>
      <c r="H1501" s="80"/>
      <c r="BA1501" s="5" t="str">
        <f t="shared" si="23"/>
        <v>522611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24</v>
      </c>
      <c r="B1502" s="75">
        <v>45824</v>
      </c>
      <c r="C1502" s="73">
        <v>3</v>
      </c>
      <c r="D1502" s="40" t="s">
        <v>206</v>
      </c>
      <c r="E1502" s="25" t="s">
        <v>177</v>
      </c>
      <c r="F1502" s="41">
        <v>6.2300000000000001E-2</v>
      </c>
      <c r="G1502" s="74" t="s">
        <v>378</v>
      </c>
      <c r="H1502" s="80"/>
      <c r="BA1502" s="5" t="str">
        <f t="shared" si="23"/>
        <v>522611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25</v>
      </c>
      <c r="B1503" s="75">
        <v>45831</v>
      </c>
      <c r="C1503" s="73">
        <v>3</v>
      </c>
      <c r="D1503" s="40" t="s">
        <v>206</v>
      </c>
      <c r="E1503" s="25" t="s">
        <v>177</v>
      </c>
      <c r="F1503" s="41">
        <v>6.2799999999999995E-2</v>
      </c>
      <c r="G1503" s="74" t="s">
        <v>378</v>
      </c>
      <c r="H1503" s="80"/>
      <c r="BA1503" s="5" t="str">
        <f t="shared" si="23"/>
        <v>522611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</v>
      </c>
      <c r="B1504" s="75">
        <v>45663</v>
      </c>
      <c r="C1504" s="73">
        <v>1</v>
      </c>
      <c r="D1504" s="40" t="s">
        <v>204</v>
      </c>
      <c r="E1504" s="25" t="s">
        <v>178</v>
      </c>
      <c r="F1504" s="41">
        <v>28.831099999999999</v>
      </c>
      <c r="G1504" s="74" t="s">
        <v>378</v>
      </c>
      <c r="H1504" s="80"/>
      <c r="BA1504" s="5" t="str">
        <f t="shared" si="23"/>
        <v>522611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2</v>
      </c>
      <c r="B1505" s="75">
        <v>45670</v>
      </c>
      <c r="C1505" s="73">
        <v>1</v>
      </c>
      <c r="D1505" s="40" t="s">
        <v>204</v>
      </c>
      <c r="E1505" s="25" t="s">
        <v>178</v>
      </c>
      <c r="F1505" s="41">
        <v>46.7742</v>
      </c>
      <c r="G1505" s="74" t="s">
        <v>378</v>
      </c>
      <c r="H1505" s="80"/>
      <c r="BA1505" s="5" t="str">
        <f t="shared" si="23"/>
        <v>522611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3</v>
      </c>
      <c r="B1506" s="75">
        <v>45677</v>
      </c>
      <c r="C1506" s="73">
        <v>1</v>
      </c>
      <c r="D1506" s="40" t="s">
        <v>204</v>
      </c>
      <c r="E1506" s="25" t="s">
        <v>178</v>
      </c>
      <c r="F1506" s="41">
        <v>39.644199999999998</v>
      </c>
      <c r="G1506" s="74" t="s">
        <v>378</v>
      </c>
      <c r="H1506" s="80"/>
      <c r="BA1506" s="5" t="str">
        <f t="shared" si="23"/>
        <v>522611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4</v>
      </c>
      <c r="B1507" s="75">
        <v>45684</v>
      </c>
      <c r="C1507" s="73">
        <v>1</v>
      </c>
      <c r="D1507" s="40" t="s">
        <v>204</v>
      </c>
      <c r="E1507" s="25" t="s">
        <v>178</v>
      </c>
      <c r="F1507" s="41">
        <v>47.6785</v>
      </c>
      <c r="G1507" s="74" t="s">
        <v>378</v>
      </c>
      <c r="H1507" s="80"/>
      <c r="BA1507" s="5" t="str">
        <f t="shared" si="23"/>
        <v>522611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5</v>
      </c>
      <c r="B1508" s="75">
        <v>45691</v>
      </c>
      <c r="C1508" s="73">
        <v>1</v>
      </c>
      <c r="D1508" s="40" t="s">
        <v>204</v>
      </c>
      <c r="E1508" s="25" t="s">
        <v>178</v>
      </c>
      <c r="F1508" s="41">
        <v>41.461199999999998</v>
      </c>
      <c r="G1508" s="74" t="s">
        <v>378</v>
      </c>
      <c r="H1508" s="80"/>
      <c r="BA1508" s="5" t="str">
        <f t="shared" si="23"/>
        <v>522611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6</v>
      </c>
      <c r="B1509" s="75">
        <v>45698</v>
      </c>
      <c r="C1509" s="73">
        <v>1</v>
      </c>
      <c r="D1509" s="40" t="s">
        <v>204</v>
      </c>
      <c r="E1509" s="25" t="s">
        <v>178</v>
      </c>
      <c r="F1509" s="41">
        <v>45.803100000000001</v>
      </c>
      <c r="G1509" s="74" t="s">
        <v>378</v>
      </c>
      <c r="H1509" s="80"/>
      <c r="BA1509" s="5" t="str">
        <f t="shared" si="23"/>
        <v>522611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7</v>
      </c>
      <c r="B1510" s="75">
        <v>45705</v>
      </c>
      <c r="C1510" s="73">
        <v>1</v>
      </c>
      <c r="D1510" s="40" t="s">
        <v>204</v>
      </c>
      <c r="E1510" s="25" t="s">
        <v>178</v>
      </c>
      <c r="F1510" s="41">
        <v>34.909300000000002</v>
      </c>
      <c r="G1510" s="74" t="s">
        <v>378</v>
      </c>
      <c r="H1510" s="80"/>
      <c r="BA1510" s="5" t="str">
        <f t="shared" si="23"/>
        <v>522611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8</v>
      </c>
      <c r="B1511" s="75">
        <v>45712</v>
      </c>
      <c r="C1511" s="73">
        <v>1</v>
      </c>
      <c r="D1511" s="40" t="s">
        <v>204</v>
      </c>
      <c r="E1511" s="25" t="s">
        <v>178</v>
      </c>
      <c r="F1511" s="41">
        <v>40.961500000000001</v>
      </c>
      <c r="G1511" s="74" t="s">
        <v>378</v>
      </c>
      <c r="H1511" s="80"/>
      <c r="BA1511" s="5" t="str">
        <f t="shared" si="23"/>
        <v>522611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9</v>
      </c>
      <c r="B1512" s="75">
        <v>45719</v>
      </c>
      <c r="C1512" s="73">
        <v>1</v>
      </c>
      <c r="D1512" s="40" t="s">
        <v>204</v>
      </c>
      <c r="E1512" s="25" t="s">
        <v>178</v>
      </c>
      <c r="F1512" s="41">
        <v>53.4236</v>
      </c>
      <c r="G1512" s="74" t="s">
        <v>378</v>
      </c>
      <c r="H1512" s="80"/>
      <c r="BA1512" s="5" t="str">
        <f t="shared" si="23"/>
        <v>522611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10</v>
      </c>
      <c r="B1513" s="75">
        <v>45726</v>
      </c>
      <c r="C1513" s="73">
        <v>1</v>
      </c>
      <c r="D1513" s="40" t="s">
        <v>204</v>
      </c>
      <c r="E1513" s="25" t="s">
        <v>178</v>
      </c>
      <c r="F1513" s="41">
        <v>28.798100000000002</v>
      </c>
      <c r="G1513" s="74" t="s">
        <v>378</v>
      </c>
      <c r="H1513" s="80"/>
      <c r="BA1513" s="5" t="str">
        <f t="shared" si="23"/>
        <v>522611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11</v>
      </c>
      <c r="B1514" s="75">
        <v>45733</v>
      </c>
      <c r="C1514" s="73">
        <v>1</v>
      </c>
      <c r="D1514" s="40" t="s">
        <v>204</v>
      </c>
      <c r="E1514" s="25" t="s">
        <v>178</v>
      </c>
      <c r="F1514" s="41">
        <v>43.838999999999999</v>
      </c>
      <c r="G1514" s="74" t="s">
        <v>378</v>
      </c>
      <c r="H1514" s="80"/>
      <c r="BA1514" s="5" t="str">
        <f t="shared" si="23"/>
        <v>522611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12</v>
      </c>
      <c r="B1515" s="75">
        <v>45740</v>
      </c>
      <c r="C1515" s="73">
        <v>1</v>
      </c>
      <c r="D1515" s="40" t="s">
        <v>204</v>
      </c>
      <c r="E1515" s="25" t="s">
        <v>178</v>
      </c>
      <c r="F1515" s="41">
        <v>47.108600000000003</v>
      </c>
      <c r="G1515" s="74" t="s">
        <v>378</v>
      </c>
      <c r="H1515" s="80"/>
      <c r="BA1515" s="5" t="str">
        <f t="shared" si="23"/>
        <v>522611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13</v>
      </c>
      <c r="B1516" s="75">
        <v>45747</v>
      </c>
      <c r="C1516" s="73">
        <v>1</v>
      </c>
      <c r="D1516" s="40" t="s">
        <v>204</v>
      </c>
      <c r="E1516" s="25" t="s">
        <v>178</v>
      </c>
      <c r="F1516" s="41">
        <v>39.106099999999998</v>
      </c>
      <c r="G1516" s="74" t="s">
        <v>378</v>
      </c>
      <c r="H1516" s="80"/>
      <c r="BA1516" s="5" t="str">
        <f t="shared" si="23"/>
        <v>522611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3">
        <v>14</v>
      </c>
      <c r="B1517" s="75">
        <v>45754</v>
      </c>
      <c r="C1517" s="73">
        <v>1</v>
      </c>
      <c r="D1517" s="40" t="s">
        <v>204</v>
      </c>
      <c r="E1517" s="25" t="s">
        <v>178</v>
      </c>
      <c r="F1517" s="41">
        <v>41.262700000000002</v>
      </c>
      <c r="G1517" s="74" t="s">
        <v>378</v>
      </c>
      <c r="H1517" s="80"/>
      <c r="BA1517" s="5" t="str">
        <f t="shared" si="23"/>
        <v>522611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15</v>
      </c>
      <c r="B1518" s="75">
        <v>45761</v>
      </c>
      <c r="C1518" s="73">
        <v>1</v>
      </c>
      <c r="D1518" s="40" t="s">
        <v>204</v>
      </c>
      <c r="E1518" s="25" t="s">
        <v>178</v>
      </c>
      <c r="F1518" s="41">
        <v>44.486899999999999</v>
      </c>
      <c r="G1518" s="74" t="s">
        <v>378</v>
      </c>
      <c r="H1518" s="80"/>
      <c r="BA1518" s="5" t="str">
        <f t="shared" si="23"/>
        <v>522611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16</v>
      </c>
      <c r="B1519" s="75">
        <v>45768</v>
      </c>
      <c r="C1519" s="73">
        <v>1</v>
      </c>
      <c r="D1519" s="40" t="s">
        <v>204</v>
      </c>
      <c r="E1519" s="25" t="s">
        <v>178</v>
      </c>
      <c r="F1519" s="41">
        <v>32.265500000000003</v>
      </c>
      <c r="G1519" s="74" t="s">
        <v>378</v>
      </c>
      <c r="H1519" s="80"/>
      <c r="BA1519" s="5" t="str">
        <f t="shared" si="23"/>
        <v>522611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17</v>
      </c>
      <c r="B1520" s="75">
        <v>45775</v>
      </c>
      <c r="C1520" s="73">
        <v>1</v>
      </c>
      <c r="D1520" s="40" t="s">
        <v>204</v>
      </c>
      <c r="E1520" s="25" t="s">
        <v>178</v>
      </c>
      <c r="F1520" s="41">
        <v>39.082799999999999</v>
      </c>
      <c r="G1520" s="74" t="s">
        <v>378</v>
      </c>
      <c r="H1520" s="80"/>
      <c r="BA1520" s="5" t="str">
        <f t="shared" si="23"/>
        <v>522611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18</v>
      </c>
      <c r="B1521" s="75">
        <v>45782</v>
      </c>
      <c r="C1521" s="73">
        <v>1</v>
      </c>
      <c r="D1521" s="40" t="s">
        <v>204</v>
      </c>
      <c r="E1521" s="25" t="s">
        <v>178</v>
      </c>
      <c r="F1521" s="41">
        <v>30.901</v>
      </c>
      <c r="G1521" s="74" t="s">
        <v>378</v>
      </c>
      <c r="H1521" s="80"/>
      <c r="BA1521" s="5" t="str">
        <f t="shared" si="23"/>
        <v>522611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45789</v>
      </c>
      <c r="C1522" s="73">
        <v>1</v>
      </c>
      <c r="D1522" s="40" t="s">
        <v>204</v>
      </c>
      <c r="E1522" s="25" t="s">
        <v>178</v>
      </c>
      <c r="F1522" s="41">
        <v>32.1342</v>
      </c>
      <c r="G1522" s="74" t="s">
        <v>378</v>
      </c>
      <c r="H1522" s="80"/>
      <c r="BA1522" s="5" t="str">
        <f t="shared" si="23"/>
        <v>522611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20</v>
      </c>
      <c r="B1523" s="75">
        <v>45796</v>
      </c>
      <c r="C1523" s="73">
        <v>1</v>
      </c>
      <c r="D1523" s="40" t="s">
        <v>204</v>
      </c>
      <c r="E1523" s="25" t="s">
        <v>178</v>
      </c>
      <c r="F1523" s="41">
        <v>32.508299999999998</v>
      </c>
      <c r="G1523" s="74" t="s">
        <v>378</v>
      </c>
      <c r="H1523" s="80"/>
      <c r="BA1523" s="5" t="str">
        <f t="shared" si="23"/>
        <v>522611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21</v>
      </c>
      <c r="B1524" s="75">
        <v>45803</v>
      </c>
      <c r="C1524" s="73">
        <v>1</v>
      </c>
      <c r="D1524" s="40" t="s">
        <v>204</v>
      </c>
      <c r="E1524" s="25" t="s">
        <v>178</v>
      </c>
      <c r="F1524" s="41">
        <v>35.549900000000001</v>
      </c>
      <c r="G1524" s="74" t="s">
        <v>378</v>
      </c>
      <c r="H1524" s="80"/>
      <c r="BA1524" s="5" t="str">
        <f t="shared" si="23"/>
        <v>522611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22</v>
      </c>
      <c r="B1525" s="75">
        <v>45810</v>
      </c>
      <c r="C1525" s="73">
        <v>1</v>
      </c>
      <c r="D1525" s="40" t="s">
        <v>204</v>
      </c>
      <c r="E1525" s="25" t="s">
        <v>178</v>
      </c>
      <c r="F1525" s="41">
        <v>37.4054</v>
      </c>
      <c r="G1525" s="74" t="s">
        <v>378</v>
      </c>
      <c r="H1525" s="80"/>
      <c r="BA1525" s="5" t="str">
        <f t="shared" si="23"/>
        <v>522611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23</v>
      </c>
      <c r="B1526" s="75">
        <v>45817</v>
      </c>
      <c r="C1526" s="73">
        <v>1</v>
      </c>
      <c r="D1526" s="40" t="s">
        <v>204</v>
      </c>
      <c r="E1526" s="25" t="s">
        <v>178</v>
      </c>
      <c r="F1526" s="41">
        <v>39.3688</v>
      </c>
      <c r="G1526" s="74" t="s">
        <v>378</v>
      </c>
      <c r="H1526" s="80"/>
      <c r="BA1526" s="5" t="str">
        <f t="shared" si="23"/>
        <v>522611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24</v>
      </c>
      <c r="B1527" s="75">
        <v>45824</v>
      </c>
      <c r="C1527" s="73">
        <v>1</v>
      </c>
      <c r="D1527" s="40" t="s">
        <v>204</v>
      </c>
      <c r="E1527" s="25" t="s">
        <v>178</v>
      </c>
      <c r="F1527" s="41">
        <v>27.373000000000001</v>
      </c>
      <c r="G1527" s="74" t="s">
        <v>378</v>
      </c>
      <c r="H1527" s="80"/>
      <c r="BA1527" s="5" t="str">
        <f t="shared" si="23"/>
        <v>522611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25</v>
      </c>
      <c r="B1528" s="75">
        <v>45831</v>
      </c>
      <c r="C1528" s="73">
        <v>1</v>
      </c>
      <c r="D1528" s="40" t="s">
        <v>204</v>
      </c>
      <c r="E1528" s="25" t="s">
        <v>178</v>
      </c>
      <c r="F1528" s="41">
        <v>49.169600000000003</v>
      </c>
      <c r="G1528" s="74" t="s">
        <v>378</v>
      </c>
      <c r="H1528" s="80"/>
      <c r="BA1528" s="5" t="str">
        <f t="shared" si="23"/>
        <v>522611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</v>
      </c>
      <c r="B1529" s="75">
        <v>45663</v>
      </c>
      <c r="C1529" s="73">
        <v>2</v>
      </c>
      <c r="D1529" s="40" t="s">
        <v>205</v>
      </c>
      <c r="E1529" s="25" t="s">
        <v>178</v>
      </c>
      <c r="F1529" s="41">
        <v>47.660699999999999</v>
      </c>
      <c r="G1529" s="74" t="s">
        <v>378</v>
      </c>
      <c r="H1529" s="80"/>
      <c r="BA1529" s="5" t="str">
        <f t="shared" si="23"/>
        <v>522611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2</v>
      </c>
      <c r="B1530" s="75">
        <v>45670</v>
      </c>
      <c r="C1530" s="73">
        <v>2</v>
      </c>
      <c r="D1530" s="40" t="s">
        <v>205</v>
      </c>
      <c r="E1530" s="25" t="s">
        <v>178</v>
      </c>
      <c r="F1530" s="41">
        <v>44.554000000000002</v>
      </c>
      <c r="G1530" s="74" t="s">
        <v>378</v>
      </c>
      <c r="H1530" s="80"/>
      <c r="BA1530" s="5" t="str">
        <f t="shared" si="23"/>
        <v>522611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3</v>
      </c>
      <c r="B1531" s="75">
        <v>45677</v>
      </c>
      <c r="C1531" s="73">
        <v>2</v>
      </c>
      <c r="D1531" s="40" t="s">
        <v>205</v>
      </c>
      <c r="E1531" s="25" t="s">
        <v>178</v>
      </c>
      <c r="F1531" s="41">
        <v>36.715299999999999</v>
      </c>
      <c r="G1531" s="74" t="s">
        <v>378</v>
      </c>
      <c r="H1531" s="80"/>
      <c r="BA1531" s="5" t="str">
        <f t="shared" si="23"/>
        <v>522611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4</v>
      </c>
      <c r="B1532" s="75">
        <v>45684</v>
      </c>
      <c r="C1532" s="73">
        <v>2</v>
      </c>
      <c r="D1532" s="40" t="s">
        <v>205</v>
      </c>
      <c r="E1532" s="25" t="s">
        <v>178</v>
      </c>
      <c r="F1532" s="41">
        <v>38.658700000000003</v>
      </c>
      <c r="G1532" s="74" t="s">
        <v>378</v>
      </c>
      <c r="H1532" s="80"/>
      <c r="BA1532" s="5" t="str">
        <f t="shared" si="23"/>
        <v>522611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5</v>
      </c>
      <c r="B1533" s="75">
        <v>45691</v>
      </c>
      <c r="C1533" s="73">
        <v>2</v>
      </c>
      <c r="D1533" s="40" t="s">
        <v>205</v>
      </c>
      <c r="E1533" s="25" t="s">
        <v>178</v>
      </c>
      <c r="F1533" s="41">
        <v>43.265999999999998</v>
      </c>
      <c r="G1533" s="74" t="s">
        <v>378</v>
      </c>
      <c r="H1533" s="80"/>
      <c r="BA1533" s="5" t="str">
        <f t="shared" si="23"/>
        <v>522611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6</v>
      </c>
      <c r="B1534" s="75">
        <v>45698</v>
      </c>
      <c r="C1534" s="73">
        <v>2</v>
      </c>
      <c r="D1534" s="40" t="s">
        <v>205</v>
      </c>
      <c r="E1534" s="25" t="s">
        <v>178</v>
      </c>
      <c r="F1534" s="41">
        <v>42.279400000000003</v>
      </c>
      <c r="G1534" s="74" t="s">
        <v>378</v>
      </c>
      <c r="H1534" s="80"/>
      <c r="BA1534" s="5" t="str">
        <f t="shared" si="23"/>
        <v>522611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7</v>
      </c>
      <c r="B1535" s="75">
        <v>45705</v>
      </c>
      <c r="C1535" s="73">
        <v>2</v>
      </c>
      <c r="D1535" s="40" t="s">
        <v>205</v>
      </c>
      <c r="E1535" s="25" t="s">
        <v>178</v>
      </c>
      <c r="F1535" s="41">
        <v>27.150400000000001</v>
      </c>
      <c r="G1535" s="74" t="s">
        <v>378</v>
      </c>
      <c r="H1535" s="80"/>
      <c r="BA1535" s="5" t="str">
        <f t="shared" si="23"/>
        <v>522611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8</v>
      </c>
      <c r="B1536" s="75">
        <v>45712</v>
      </c>
      <c r="C1536" s="73">
        <v>2</v>
      </c>
      <c r="D1536" s="40" t="s">
        <v>205</v>
      </c>
      <c r="E1536" s="25" t="s">
        <v>178</v>
      </c>
      <c r="F1536" s="41">
        <v>44.664999999999999</v>
      </c>
      <c r="G1536" s="74" t="s">
        <v>378</v>
      </c>
      <c r="H1536" s="80"/>
      <c r="BA1536" s="5" t="str">
        <f t="shared" si="23"/>
        <v>522611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9</v>
      </c>
      <c r="B1537" s="75">
        <v>45719</v>
      </c>
      <c r="C1537" s="73">
        <v>2</v>
      </c>
      <c r="D1537" s="40" t="s">
        <v>205</v>
      </c>
      <c r="E1537" s="25" t="s">
        <v>178</v>
      </c>
      <c r="F1537" s="41">
        <v>60.404499999999999</v>
      </c>
      <c r="G1537" s="74" t="s">
        <v>378</v>
      </c>
      <c r="H1537" s="80"/>
      <c r="BA1537" s="5" t="str">
        <f t="shared" si="23"/>
        <v>522611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10</v>
      </c>
      <c r="B1538" s="75">
        <v>45726</v>
      </c>
      <c r="C1538" s="73">
        <v>2</v>
      </c>
      <c r="D1538" s="40" t="s">
        <v>205</v>
      </c>
      <c r="E1538" s="25" t="s">
        <v>178</v>
      </c>
      <c r="F1538" s="41">
        <v>25.9343</v>
      </c>
      <c r="G1538" s="74" t="s">
        <v>378</v>
      </c>
      <c r="H1538" s="80"/>
      <c r="BA1538" s="5" t="str">
        <f t="shared" si="23"/>
        <v>522611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11</v>
      </c>
      <c r="B1539" s="75">
        <v>45733</v>
      </c>
      <c r="C1539" s="73">
        <v>2</v>
      </c>
      <c r="D1539" s="40" t="s">
        <v>205</v>
      </c>
      <c r="E1539" s="25" t="s">
        <v>178</v>
      </c>
      <c r="F1539" s="41">
        <v>46.503700000000002</v>
      </c>
      <c r="G1539" s="74" t="s">
        <v>378</v>
      </c>
      <c r="H1539" s="80"/>
      <c r="BA1539" s="5" t="str">
        <f t="shared" si="23"/>
        <v>522611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12</v>
      </c>
      <c r="B1540" s="75">
        <v>45740</v>
      </c>
      <c r="C1540" s="73">
        <v>2</v>
      </c>
      <c r="D1540" s="40" t="s">
        <v>205</v>
      </c>
      <c r="E1540" s="25" t="s">
        <v>178</v>
      </c>
      <c r="F1540" s="41">
        <v>41.976199999999999</v>
      </c>
      <c r="G1540" s="74" t="s">
        <v>378</v>
      </c>
      <c r="H1540" s="80"/>
      <c r="BA1540" s="5" t="str">
        <f t="shared" ref="BA1540:BA1603" si="24">IF($D1540="","",MID($D1540,4,6))</f>
        <v>522611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13</v>
      </c>
      <c r="B1541" s="75">
        <v>45747</v>
      </c>
      <c r="C1541" s="73">
        <v>2</v>
      </c>
      <c r="D1541" s="40" t="s">
        <v>205</v>
      </c>
      <c r="E1541" s="25" t="s">
        <v>178</v>
      </c>
      <c r="F1541" s="41">
        <v>38.4955</v>
      </c>
      <c r="G1541" s="74" t="s">
        <v>378</v>
      </c>
      <c r="H1541" s="80"/>
      <c r="BA1541" s="5" t="str">
        <f t="shared" si="24"/>
        <v>522611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14</v>
      </c>
      <c r="B1542" s="75">
        <v>45754</v>
      </c>
      <c r="C1542" s="73">
        <v>2</v>
      </c>
      <c r="D1542" s="40" t="s">
        <v>205</v>
      </c>
      <c r="E1542" s="25" t="s">
        <v>178</v>
      </c>
      <c r="F1542" s="41">
        <v>49.238900000000001</v>
      </c>
      <c r="G1542" s="74" t="s">
        <v>378</v>
      </c>
      <c r="H1542" s="80"/>
      <c r="BA1542" s="5" t="str">
        <f t="shared" si="24"/>
        <v>522611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15</v>
      </c>
      <c r="B1543" s="75">
        <v>45761</v>
      </c>
      <c r="C1543" s="73">
        <v>2</v>
      </c>
      <c r="D1543" s="40" t="s">
        <v>205</v>
      </c>
      <c r="E1543" s="25" t="s">
        <v>178</v>
      </c>
      <c r="F1543" s="41">
        <v>30.733799999999999</v>
      </c>
      <c r="G1543" s="74" t="s">
        <v>378</v>
      </c>
      <c r="H1543" s="80"/>
      <c r="BA1543" s="5" t="str">
        <f t="shared" si="24"/>
        <v>522611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16</v>
      </c>
      <c r="B1544" s="75">
        <v>45768</v>
      </c>
      <c r="C1544" s="73">
        <v>2</v>
      </c>
      <c r="D1544" s="40" t="s">
        <v>205</v>
      </c>
      <c r="E1544" s="25" t="s">
        <v>178</v>
      </c>
      <c r="F1544" s="41">
        <v>40.483400000000003</v>
      </c>
      <c r="G1544" s="74" t="s">
        <v>378</v>
      </c>
      <c r="H1544" s="80"/>
      <c r="BA1544" s="5" t="str">
        <f t="shared" si="24"/>
        <v>522611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17</v>
      </c>
      <c r="B1545" s="75">
        <v>45775</v>
      </c>
      <c r="C1545" s="73">
        <v>2</v>
      </c>
      <c r="D1545" s="40" t="s">
        <v>205</v>
      </c>
      <c r="E1545" s="25" t="s">
        <v>178</v>
      </c>
      <c r="F1545" s="41">
        <v>49.909300000000002</v>
      </c>
      <c r="G1545" s="74" t="s">
        <v>378</v>
      </c>
      <c r="H1545" s="80"/>
      <c r="BA1545" s="5" t="str">
        <f t="shared" si="24"/>
        <v>522611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18</v>
      </c>
      <c r="B1546" s="75">
        <v>45782</v>
      </c>
      <c r="C1546" s="73">
        <v>2</v>
      </c>
      <c r="D1546" s="40" t="s">
        <v>205</v>
      </c>
      <c r="E1546" s="25" t="s">
        <v>178</v>
      </c>
      <c r="F1546" s="41">
        <v>37.876399999999997</v>
      </c>
      <c r="G1546" s="74" t="s">
        <v>378</v>
      </c>
      <c r="H1546" s="80"/>
      <c r="BA1546" s="5" t="str">
        <f t="shared" si="24"/>
        <v>522611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45789</v>
      </c>
      <c r="C1547" s="73">
        <v>2</v>
      </c>
      <c r="D1547" s="40" t="s">
        <v>205</v>
      </c>
      <c r="E1547" s="25" t="s">
        <v>178</v>
      </c>
      <c r="F1547" s="41">
        <v>36.272300000000001</v>
      </c>
      <c r="G1547" s="74" t="s">
        <v>378</v>
      </c>
      <c r="H1547" s="80"/>
      <c r="BA1547" s="5" t="str">
        <f t="shared" si="24"/>
        <v>522611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20</v>
      </c>
      <c r="B1548" s="75">
        <v>45796</v>
      </c>
      <c r="C1548" s="73">
        <v>2</v>
      </c>
      <c r="D1548" s="40" t="s">
        <v>205</v>
      </c>
      <c r="E1548" s="25" t="s">
        <v>178</v>
      </c>
      <c r="F1548" s="41">
        <v>40.136499999999998</v>
      </c>
      <c r="G1548" s="74" t="s">
        <v>378</v>
      </c>
      <c r="H1548" s="80"/>
      <c r="BA1548" s="5" t="str">
        <f t="shared" si="24"/>
        <v>522611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21</v>
      </c>
      <c r="B1549" s="75">
        <v>45803</v>
      </c>
      <c r="C1549" s="73">
        <v>2</v>
      </c>
      <c r="D1549" s="40" t="s">
        <v>205</v>
      </c>
      <c r="E1549" s="25" t="s">
        <v>178</v>
      </c>
      <c r="F1549" s="41">
        <v>36.078099999999999</v>
      </c>
      <c r="G1549" s="74" t="s">
        <v>378</v>
      </c>
      <c r="H1549" s="80"/>
      <c r="BA1549" s="5" t="str">
        <f t="shared" si="24"/>
        <v>522611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22</v>
      </c>
      <c r="B1550" s="75">
        <v>45810</v>
      </c>
      <c r="C1550" s="73">
        <v>2</v>
      </c>
      <c r="D1550" s="40" t="s">
        <v>205</v>
      </c>
      <c r="E1550" s="25" t="s">
        <v>178</v>
      </c>
      <c r="F1550" s="41">
        <v>50.525100000000002</v>
      </c>
      <c r="G1550" s="74" t="s">
        <v>378</v>
      </c>
      <c r="H1550" s="80"/>
      <c r="BA1550" s="5" t="str">
        <f t="shared" si="24"/>
        <v>522611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23</v>
      </c>
      <c r="B1551" s="75">
        <v>45817</v>
      </c>
      <c r="C1551" s="73">
        <v>2</v>
      </c>
      <c r="D1551" s="40" t="s">
        <v>205</v>
      </c>
      <c r="E1551" s="25" t="s">
        <v>178</v>
      </c>
      <c r="F1551" s="41">
        <v>32.723399999999998</v>
      </c>
      <c r="G1551" s="74" t="s">
        <v>378</v>
      </c>
      <c r="H1551" s="80"/>
      <c r="BA1551" s="5" t="str">
        <f t="shared" si="24"/>
        <v>522611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24</v>
      </c>
      <c r="B1552" s="75">
        <v>45824</v>
      </c>
      <c r="C1552" s="73">
        <v>2</v>
      </c>
      <c r="D1552" s="40" t="s">
        <v>205</v>
      </c>
      <c r="E1552" s="25" t="s">
        <v>178</v>
      </c>
      <c r="F1552" s="41">
        <v>45.637</v>
      </c>
      <c r="G1552" s="74" t="s">
        <v>378</v>
      </c>
      <c r="H1552" s="80"/>
      <c r="BA1552" s="5" t="str">
        <f t="shared" si="24"/>
        <v>522611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25</v>
      </c>
      <c r="B1553" s="75">
        <v>45831</v>
      </c>
      <c r="C1553" s="73">
        <v>2</v>
      </c>
      <c r="D1553" s="40" t="s">
        <v>205</v>
      </c>
      <c r="E1553" s="25" t="s">
        <v>178</v>
      </c>
      <c r="F1553" s="41">
        <v>30.217700000000001</v>
      </c>
      <c r="G1553" s="74" t="s">
        <v>378</v>
      </c>
      <c r="H1553" s="80"/>
      <c r="BA1553" s="5" t="str">
        <f t="shared" si="24"/>
        <v>522611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</v>
      </c>
      <c r="B1554" s="75">
        <v>45663</v>
      </c>
      <c r="C1554" s="73">
        <v>3</v>
      </c>
      <c r="D1554" s="40" t="s">
        <v>206</v>
      </c>
      <c r="E1554" s="25" t="s">
        <v>178</v>
      </c>
      <c r="F1554" s="41">
        <v>36.721899999999998</v>
      </c>
      <c r="G1554" s="74" t="s">
        <v>378</v>
      </c>
      <c r="H1554" s="80"/>
      <c r="BA1554" s="5" t="str">
        <f t="shared" si="24"/>
        <v>522611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2</v>
      </c>
      <c r="B1555" s="75">
        <v>45670</v>
      </c>
      <c r="C1555" s="73">
        <v>3</v>
      </c>
      <c r="D1555" s="40" t="s">
        <v>206</v>
      </c>
      <c r="E1555" s="25" t="s">
        <v>178</v>
      </c>
      <c r="F1555" s="41">
        <v>33.018799999999999</v>
      </c>
      <c r="G1555" s="74" t="s">
        <v>378</v>
      </c>
      <c r="H1555" s="80"/>
      <c r="BA1555" s="5" t="str">
        <f t="shared" si="24"/>
        <v>522611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3</v>
      </c>
      <c r="B1556" s="75">
        <v>45677</v>
      </c>
      <c r="C1556" s="73">
        <v>3</v>
      </c>
      <c r="D1556" s="40" t="s">
        <v>206</v>
      </c>
      <c r="E1556" s="25" t="s">
        <v>178</v>
      </c>
      <c r="F1556" s="41">
        <v>21.158899999999999</v>
      </c>
      <c r="G1556" s="74" t="s">
        <v>378</v>
      </c>
      <c r="H1556" s="80"/>
      <c r="BA1556" s="5" t="str">
        <f t="shared" si="24"/>
        <v>522611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4</v>
      </c>
      <c r="B1557" s="75">
        <v>45684</v>
      </c>
      <c r="C1557" s="73">
        <v>3</v>
      </c>
      <c r="D1557" s="40" t="s">
        <v>206</v>
      </c>
      <c r="E1557" s="25" t="s">
        <v>178</v>
      </c>
      <c r="F1557" s="41">
        <v>33.492100000000001</v>
      </c>
      <c r="G1557" s="74" t="s">
        <v>378</v>
      </c>
      <c r="H1557" s="80"/>
      <c r="BA1557" s="5" t="str">
        <f t="shared" si="24"/>
        <v>522611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5</v>
      </c>
      <c r="B1558" s="75">
        <v>45691</v>
      </c>
      <c r="C1558" s="73">
        <v>3</v>
      </c>
      <c r="D1558" s="40" t="s">
        <v>206</v>
      </c>
      <c r="E1558" s="25" t="s">
        <v>178</v>
      </c>
      <c r="F1558" s="41">
        <v>28.414300000000001</v>
      </c>
      <c r="G1558" s="74" t="s">
        <v>378</v>
      </c>
      <c r="H1558" s="80"/>
      <c r="BA1558" s="5" t="str">
        <f t="shared" si="24"/>
        <v>522611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6</v>
      </c>
      <c r="B1559" s="75">
        <v>45698</v>
      </c>
      <c r="C1559" s="73">
        <v>3</v>
      </c>
      <c r="D1559" s="40" t="s">
        <v>206</v>
      </c>
      <c r="E1559" s="25" t="s">
        <v>178</v>
      </c>
      <c r="F1559" s="41">
        <v>31.393999999999998</v>
      </c>
      <c r="G1559" s="74" t="s">
        <v>378</v>
      </c>
      <c r="H1559" s="80"/>
      <c r="BA1559" s="5" t="str">
        <f t="shared" si="24"/>
        <v>522611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7</v>
      </c>
      <c r="B1560" s="75">
        <v>45705</v>
      </c>
      <c r="C1560" s="73">
        <v>3</v>
      </c>
      <c r="D1560" s="40" t="s">
        <v>206</v>
      </c>
      <c r="E1560" s="25" t="s">
        <v>178</v>
      </c>
      <c r="F1560" s="41">
        <v>40.884</v>
      </c>
      <c r="G1560" s="74" t="s">
        <v>378</v>
      </c>
      <c r="H1560" s="80"/>
      <c r="BA1560" s="5" t="str">
        <f t="shared" si="24"/>
        <v>522611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8</v>
      </c>
      <c r="B1561" s="75">
        <v>45712</v>
      </c>
      <c r="C1561" s="73">
        <v>3</v>
      </c>
      <c r="D1561" s="40" t="s">
        <v>206</v>
      </c>
      <c r="E1561" s="25" t="s">
        <v>178</v>
      </c>
      <c r="F1561" s="41">
        <v>28.173200000000001</v>
      </c>
      <c r="G1561" s="74" t="s">
        <v>378</v>
      </c>
      <c r="H1561" s="80"/>
      <c r="BA1561" s="5" t="str">
        <f t="shared" si="24"/>
        <v>522611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9</v>
      </c>
      <c r="B1562" s="75">
        <v>45719</v>
      </c>
      <c r="C1562" s="73">
        <v>3</v>
      </c>
      <c r="D1562" s="40" t="s">
        <v>206</v>
      </c>
      <c r="E1562" s="25" t="s">
        <v>178</v>
      </c>
      <c r="F1562" s="41">
        <v>28.446200000000001</v>
      </c>
      <c r="G1562" s="74" t="s">
        <v>378</v>
      </c>
      <c r="H1562" s="80"/>
      <c r="BA1562" s="5" t="str">
        <f t="shared" si="24"/>
        <v>522611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10</v>
      </c>
      <c r="B1563" s="75">
        <v>45726</v>
      </c>
      <c r="C1563" s="73">
        <v>3</v>
      </c>
      <c r="D1563" s="40" t="s">
        <v>206</v>
      </c>
      <c r="E1563" s="25" t="s">
        <v>178</v>
      </c>
      <c r="F1563" s="41">
        <v>40.415300000000002</v>
      </c>
      <c r="G1563" s="74" t="s">
        <v>378</v>
      </c>
      <c r="H1563" s="80"/>
      <c r="BA1563" s="5" t="str">
        <f t="shared" si="24"/>
        <v>522611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11</v>
      </c>
      <c r="B1564" s="75">
        <v>45733</v>
      </c>
      <c r="C1564" s="73">
        <v>3</v>
      </c>
      <c r="D1564" s="40" t="s">
        <v>206</v>
      </c>
      <c r="E1564" s="25" t="s">
        <v>178</v>
      </c>
      <c r="F1564" s="41">
        <v>34.075600000000001</v>
      </c>
      <c r="G1564" s="74" t="s">
        <v>378</v>
      </c>
      <c r="H1564" s="80"/>
      <c r="BA1564" s="5" t="str">
        <f t="shared" si="24"/>
        <v>522611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12</v>
      </c>
      <c r="B1565" s="75">
        <v>45740</v>
      </c>
      <c r="C1565" s="73">
        <v>3</v>
      </c>
      <c r="D1565" s="40" t="s">
        <v>206</v>
      </c>
      <c r="E1565" s="25" t="s">
        <v>178</v>
      </c>
      <c r="F1565" s="41">
        <v>40.898800000000001</v>
      </c>
      <c r="G1565" s="74" t="s">
        <v>378</v>
      </c>
      <c r="H1565" s="80"/>
      <c r="BA1565" s="5" t="str">
        <f t="shared" si="24"/>
        <v>522611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13</v>
      </c>
      <c r="B1566" s="75">
        <v>45747</v>
      </c>
      <c r="C1566" s="73">
        <v>3</v>
      </c>
      <c r="D1566" s="40" t="s">
        <v>206</v>
      </c>
      <c r="E1566" s="25" t="s">
        <v>178</v>
      </c>
      <c r="F1566" s="41">
        <v>35.069200000000002</v>
      </c>
      <c r="G1566" s="74" t="s">
        <v>378</v>
      </c>
      <c r="H1566" s="80"/>
      <c r="BA1566" s="5" t="str">
        <f t="shared" si="24"/>
        <v>522611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14</v>
      </c>
      <c r="B1567" s="75">
        <v>45754</v>
      </c>
      <c r="C1567" s="73">
        <v>3</v>
      </c>
      <c r="D1567" s="40" t="s">
        <v>206</v>
      </c>
      <c r="E1567" s="25" t="s">
        <v>178</v>
      </c>
      <c r="F1567" s="41">
        <v>29.297599999999999</v>
      </c>
      <c r="G1567" s="74" t="s">
        <v>378</v>
      </c>
      <c r="H1567" s="80"/>
      <c r="BA1567" s="5" t="str">
        <f t="shared" si="24"/>
        <v>522611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15</v>
      </c>
      <c r="B1568" s="75">
        <v>45761</v>
      </c>
      <c r="C1568" s="73">
        <v>3</v>
      </c>
      <c r="D1568" s="40" t="s">
        <v>206</v>
      </c>
      <c r="E1568" s="25" t="s">
        <v>178</v>
      </c>
      <c r="F1568" s="41">
        <v>33.203299999999999</v>
      </c>
      <c r="G1568" s="74" t="s">
        <v>378</v>
      </c>
      <c r="H1568" s="80"/>
      <c r="BA1568" s="5" t="str">
        <f t="shared" si="24"/>
        <v>522611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16</v>
      </c>
      <c r="B1569" s="75">
        <v>45768</v>
      </c>
      <c r="C1569" s="73">
        <v>3</v>
      </c>
      <c r="D1569" s="40" t="s">
        <v>206</v>
      </c>
      <c r="E1569" s="25" t="s">
        <v>178</v>
      </c>
      <c r="F1569" s="41">
        <v>39.406199999999998</v>
      </c>
      <c r="G1569" s="74" t="s">
        <v>378</v>
      </c>
      <c r="H1569" s="80"/>
      <c r="BA1569" s="5" t="str">
        <f t="shared" si="24"/>
        <v>522611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17</v>
      </c>
      <c r="B1570" s="75">
        <v>45775</v>
      </c>
      <c r="C1570" s="73">
        <v>3</v>
      </c>
      <c r="D1570" s="40" t="s">
        <v>206</v>
      </c>
      <c r="E1570" s="25" t="s">
        <v>178</v>
      </c>
      <c r="F1570" s="41">
        <v>38.025100000000002</v>
      </c>
      <c r="G1570" s="74" t="s">
        <v>378</v>
      </c>
      <c r="H1570" s="80"/>
      <c r="BA1570" s="5" t="str">
        <f t="shared" si="24"/>
        <v>522611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18</v>
      </c>
      <c r="B1571" s="75">
        <v>45782</v>
      </c>
      <c r="C1571" s="73">
        <v>3</v>
      </c>
      <c r="D1571" s="40" t="s">
        <v>206</v>
      </c>
      <c r="E1571" s="25" t="s">
        <v>178</v>
      </c>
      <c r="F1571" s="41">
        <v>33.524900000000002</v>
      </c>
      <c r="G1571" s="74" t="s">
        <v>378</v>
      </c>
      <c r="H1571" s="80"/>
      <c r="BA1571" s="5" t="str">
        <f t="shared" si="24"/>
        <v>522611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45789</v>
      </c>
      <c r="C1572" s="73">
        <v>3</v>
      </c>
      <c r="D1572" s="40" t="s">
        <v>206</v>
      </c>
      <c r="E1572" s="25" t="s">
        <v>178</v>
      </c>
      <c r="F1572" s="41">
        <v>33.754100000000001</v>
      </c>
      <c r="G1572" s="74" t="s">
        <v>378</v>
      </c>
      <c r="H1572" s="80"/>
      <c r="BA1572" s="5" t="str">
        <f t="shared" si="24"/>
        <v>522611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20</v>
      </c>
      <c r="B1573" s="75">
        <v>45796</v>
      </c>
      <c r="C1573" s="73">
        <v>3</v>
      </c>
      <c r="D1573" s="40" t="s">
        <v>206</v>
      </c>
      <c r="E1573" s="25" t="s">
        <v>178</v>
      </c>
      <c r="F1573" s="41">
        <v>32.981999999999999</v>
      </c>
      <c r="G1573" s="74" t="s">
        <v>378</v>
      </c>
      <c r="H1573" s="80"/>
      <c r="BA1573" s="5" t="str">
        <f t="shared" si="24"/>
        <v>522611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21</v>
      </c>
      <c r="B1574" s="75">
        <v>45803</v>
      </c>
      <c r="C1574" s="73">
        <v>3</v>
      </c>
      <c r="D1574" s="40" t="s">
        <v>206</v>
      </c>
      <c r="E1574" s="25" t="s">
        <v>178</v>
      </c>
      <c r="F1574" s="41">
        <v>30.752099999999999</v>
      </c>
      <c r="G1574" s="74" t="s">
        <v>378</v>
      </c>
      <c r="H1574" s="80"/>
      <c r="BA1574" s="5" t="str">
        <f t="shared" si="24"/>
        <v>522611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22</v>
      </c>
      <c r="B1575" s="75">
        <v>45810</v>
      </c>
      <c r="C1575" s="73">
        <v>3</v>
      </c>
      <c r="D1575" s="40" t="s">
        <v>206</v>
      </c>
      <c r="E1575" s="25" t="s">
        <v>178</v>
      </c>
      <c r="F1575" s="41">
        <v>42.766399999999997</v>
      </c>
      <c r="G1575" s="74" t="s">
        <v>378</v>
      </c>
      <c r="H1575" s="80"/>
      <c r="BA1575" s="5" t="str">
        <f t="shared" si="24"/>
        <v>522611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23</v>
      </c>
      <c r="B1576" s="75">
        <v>45817</v>
      </c>
      <c r="C1576" s="73">
        <v>3</v>
      </c>
      <c r="D1576" s="40" t="s">
        <v>206</v>
      </c>
      <c r="E1576" s="25" t="s">
        <v>178</v>
      </c>
      <c r="F1576" s="41">
        <v>33.555100000000003</v>
      </c>
      <c r="G1576" s="74" t="s">
        <v>378</v>
      </c>
      <c r="H1576" s="80"/>
      <c r="BA1576" s="5" t="str">
        <f t="shared" si="24"/>
        <v>522611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24</v>
      </c>
      <c r="B1577" s="75">
        <v>45824</v>
      </c>
      <c r="C1577" s="73">
        <v>3</v>
      </c>
      <c r="D1577" s="40" t="s">
        <v>206</v>
      </c>
      <c r="E1577" s="25" t="s">
        <v>178</v>
      </c>
      <c r="F1577" s="41">
        <v>28.1065</v>
      </c>
      <c r="G1577" s="74" t="s">
        <v>378</v>
      </c>
      <c r="H1577" s="80"/>
      <c r="BA1577" s="5" t="str">
        <f t="shared" si="24"/>
        <v>522611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25</v>
      </c>
      <c r="B1578" s="75">
        <v>45831</v>
      </c>
      <c r="C1578" s="73">
        <v>3</v>
      </c>
      <c r="D1578" s="40" t="s">
        <v>206</v>
      </c>
      <c r="E1578" s="25" t="s">
        <v>178</v>
      </c>
      <c r="F1578" s="41">
        <v>31.237400000000001</v>
      </c>
      <c r="G1578" s="74" t="s">
        <v>378</v>
      </c>
      <c r="H1578" s="80"/>
      <c r="BA1578" s="5" t="str">
        <f t="shared" si="24"/>
        <v>522611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BIFqO1/uza9ndw14oDdBjNXvaMI3Dk06N/8Hbcgf2/UvIo4aIYQp4Zcf9g6nWrCRyPLDiVTsZPREVIk4IvmI6Q==" saltValue="XmxvpvJr0rgywGI6mUD6EA==" spinCount="100000" sheet="1" objects="1" scenarios="1" formatCells="0" formatColumns="0" formatRows="0" insertColumns="0" deleteRows="0" sort="0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2.3066</v>
      </c>
      <c r="BU1" s="32">
        <f>IFERROR(INDEX(Analitos!$F$4:$F$43,MATCH(selAnalito,Analitos!$A$4:$A$43,0)),"")</f>
        <v>2.1899999999999999E-2</v>
      </c>
      <c r="BV1" s="32">
        <f>IFERROR(INDEX(Analitos!$G$4:$G$43,MATCH(selAnalito,Analitos!$A$4:$A$43,0)),"")</f>
        <v>4.3769</v>
      </c>
      <c r="BW1" s="32">
        <f>IFERROR(INDEX(Analitos!$H$4:$H$43,MATCH(selAnalito,Analitos!$A$4:$A$43,0)),"")</f>
        <v>3.5000000000000003E-2</v>
      </c>
      <c r="BX1" s="32">
        <f>IFERROR(INDEX(Analitos!$I$4:$I$43,MATCH(selAnalito,Analitos!$A$4:$A$43,0)),"")</f>
        <v>5.1227999999999998</v>
      </c>
      <c r="BY1" s="32">
        <f>IFERROR(INDEX(Analitos!$J$4:$J$43,MATCH(selAnalito,Analitos!$A$4:$A$43,0)),"")</f>
        <v>3.4500000000000003E-2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2.2343299999999999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2.37887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4.2613999999999992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4.4924000000000008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5.0089499999999996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5.23665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201</v>
      </c>
      <c r="C2" s="43" t="s">
        <v>199</v>
      </c>
      <c r="D2" s="43" t="s">
        <v>207</v>
      </c>
      <c r="E2" s="43" t="s">
        <v>208</v>
      </c>
      <c r="F2" s="44" t="s">
        <v>209</v>
      </c>
      <c r="G2" s="44" t="s">
        <v>210</v>
      </c>
      <c r="H2" s="44" t="s">
        <v>211</v>
      </c>
      <c r="I2" s="44" t="s">
        <v>212</v>
      </c>
      <c r="J2" s="44" t="s">
        <v>213</v>
      </c>
      <c r="K2" s="44" t="s">
        <v>214</v>
      </c>
      <c r="L2" s="44" t="s">
        <v>215</v>
      </c>
      <c r="M2" s="44" t="s">
        <v>216</v>
      </c>
      <c r="N2" s="44" t="s">
        <v>217</v>
      </c>
      <c r="O2" s="44" t="s">
        <v>218</v>
      </c>
      <c r="P2" s="44" t="s">
        <v>219</v>
      </c>
      <c r="Q2" s="44" t="s">
        <v>220</v>
      </c>
      <c r="R2" s="44" t="s">
        <v>221</v>
      </c>
      <c r="S2" s="44" t="s">
        <v>222</v>
      </c>
      <c r="T2" s="44" t="s">
        <v>223</v>
      </c>
      <c r="U2" s="44" t="s">
        <v>224</v>
      </c>
      <c r="V2" s="44" t="s">
        <v>225</v>
      </c>
      <c r="W2" s="44" t="s">
        <v>226</v>
      </c>
      <c r="X2" s="44" t="s">
        <v>227</v>
      </c>
      <c r="Y2" s="44" t="s">
        <v>228</v>
      </c>
      <c r="Z2" s="44" t="s">
        <v>229</v>
      </c>
      <c r="AA2" s="44" t="s">
        <v>230</v>
      </c>
      <c r="AB2" s="44" t="s">
        <v>231</v>
      </c>
      <c r="AC2" s="44" t="s">
        <v>232</v>
      </c>
      <c r="AD2" s="44" t="s">
        <v>233</v>
      </c>
      <c r="AE2" s="44" t="s">
        <v>234</v>
      </c>
      <c r="AF2" s="44" t="s">
        <v>235</v>
      </c>
      <c r="AG2" s="44" t="s">
        <v>236</v>
      </c>
      <c r="AH2" s="44" t="s">
        <v>237</v>
      </c>
      <c r="AI2" s="44" t="s">
        <v>238</v>
      </c>
      <c r="AJ2" s="44" t="s">
        <v>239</v>
      </c>
      <c r="AK2" s="44" t="s">
        <v>240</v>
      </c>
      <c r="AL2" s="44" t="s">
        <v>241</v>
      </c>
      <c r="AM2" s="44" t="s">
        <v>242</v>
      </c>
      <c r="AN2" s="44" t="s">
        <v>243</v>
      </c>
      <c r="AO2" s="44" t="s">
        <v>244</v>
      </c>
      <c r="AP2" s="44" t="s">
        <v>245</v>
      </c>
      <c r="AQ2" s="44" t="s">
        <v>246</v>
      </c>
      <c r="AR2" s="44" t="s">
        <v>247</v>
      </c>
      <c r="AS2" s="44" t="s">
        <v>248</v>
      </c>
      <c r="AT2" s="44" t="s">
        <v>249</v>
      </c>
      <c r="AU2" s="44" t="s">
        <v>250</v>
      </c>
      <c r="AV2" s="44" t="s">
        <v>251</v>
      </c>
      <c r="AW2" s="44" t="s">
        <v>252</v>
      </c>
      <c r="AX2" s="44" t="s">
        <v>253</v>
      </c>
      <c r="AY2" s="44" t="s">
        <v>254</v>
      </c>
      <c r="AZ2" s="44" t="s">
        <v>255</v>
      </c>
      <c r="BA2" s="44" t="s">
        <v>256</v>
      </c>
      <c r="BB2" s="44" t="s">
        <v>257</v>
      </c>
      <c r="BC2" s="44" t="s">
        <v>258</v>
      </c>
      <c r="BD2" s="44" t="s">
        <v>259</v>
      </c>
      <c r="BE2" s="44" t="s">
        <v>260</v>
      </c>
      <c r="BF2" s="44" t="s">
        <v>261</v>
      </c>
      <c r="BG2" s="44" t="s">
        <v>262</v>
      </c>
      <c r="BH2" s="44" t="s">
        <v>263</v>
      </c>
      <c r="BI2" s="44" t="s">
        <v>264</v>
      </c>
      <c r="BJ2" s="44" t="s">
        <v>265</v>
      </c>
      <c r="BK2" s="44" t="s">
        <v>266</v>
      </c>
      <c r="BL2" s="44" t="s">
        <v>267</v>
      </c>
      <c r="BM2" s="44" t="s">
        <v>268</v>
      </c>
      <c r="BN2" s="44" t="s">
        <v>269</v>
      </c>
      <c r="BO2" s="44" t="s">
        <v>270</v>
      </c>
      <c r="BP2" s="44" t="s">
        <v>271</v>
      </c>
      <c r="BQ2" s="44" t="s">
        <v>272</v>
      </c>
      <c r="BR2" s="44" t="s">
        <v>273</v>
      </c>
      <c r="BS2" s="44" t="s">
        <v>274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45663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2.3216999999999999</v>
      </c>
      <c r="G3" s="32">
        <f t="shared" ref="G3:G34" si="5">IF(OR($F3="",$BU$1=""),"",($F3-$BT$1)/$BU$1)</f>
        <v>0.68949771689497219</v>
      </c>
      <c r="H3" s="32">
        <f t="shared" ref="H3:H34" si="6">IF(AND($F3&lt;&gt;"",$D3=1),$F3,NA())</f>
        <v>2.3216999999999999</v>
      </c>
      <c r="I3" s="32">
        <f t="shared" ref="I3:I34" si="7">IF(AND($F3&lt;&gt;"",$D3=1,$P3="OK"),$F3,NA())</f>
        <v>2.3216999999999999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>OK</v>
      </c>
      <c r="Q3" s="32">
        <f t="shared" ref="Q3:Q34" si="15">IF(AND($D3=1,$BT$1&lt;&gt;""),$BT$1+(-3)*$BU$1,NA())</f>
        <v>2.2408999999999999</v>
      </c>
      <c r="R3" s="32">
        <f t="shared" ref="R3:R34" si="16">IF(AND($D3=1,$BT$1&lt;&gt;""),$BT$1+(-2)*$BU$1,NA())</f>
        <v>2.2627999999999999</v>
      </c>
      <c r="S3" s="32">
        <f t="shared" ref="S3:S34" si="17">IF(AND($D3=1,$BT$1&lt;&gt;""),$BT$1+(-1)*$BU$1,NA())</f>
        <v>2.2847</v>
      </c>
      <c r="T3" s="32">
        <f t="shared" ref="T3:T34" si="18">IF(AND($D3=1,$BT$1&lt;&gt;""),$BT$1,NA())</f>
        <v>2.3066</v>
      </c>
      <c r="U3" s="32">
        <f t="shared" ref="U3:U34" si="19">IF(AND($D3=1,$BT$1&lt;&gt;""),$BT$1+(1)*$BU$1,NA())</f>
        <v>2.3285</v>
      </c>
      <c r="V3" s="32">
        <f t="shared" ref="V3:V34" si="20">IF(AND($D3=1,$BT$1&lt;&gt;""),$BT$1+(2)*$BU$1,NA())</f>
        <v>2.3504</v>
      </c>
      <c r="W3" s="32">
        <f t="shared" ref="W3:W34" si="21">IF(AND($D3=1,$BT$1&lt;&gt;""),$BT$1+(3)*$BU$1,NA())</f>
        <v>2.3723000000000001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4.3662999999999998</v>
      </c>
      <c r="AC3" s="32">
        <f t="shared" ref="AC3:AC34" si="25">IF(OR($AB3="",$BW$1=""),"",($AB3-$BV$1)/$BW$1)</f>
        <v>-0.30285714285714754</v>
      </c>
      <c r="AD3" s="32">
        <f t="shared" ref="AD3:AD34" si="26">IF(AND($AB3&lt;&gt;"",$D3=1),$AB3,NA())</f>
        <v>4.3662999999999998</v>
      </c>
      <c r="AE3" s="32">
        <f t="shared" ref="AE3:AE34" si="27">IF(AND($AB3&lt;&gt;"",$D3=1,$AL3="OK"),$AB3,NA())</f>
        <v>4.3662999999999998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>OK</v>
      </c>
      <c r="AM3" s="32">
        <f t="shared" ref="AM3:AM34" si="35">IF(AND($D3=1,$BV$1&lt;&gt;""),$BV$1+(-3)*$BW$1,NA())</f>
        <v>4.2718999999999996</v>
      </c>
      <c r="AN3" s="32">
        <f t="shared" ref="AN3:AN34" si="36">IF(AND($D3=1,$BV$1&lt;&gt;""),$BV$1+(-2)*$BW$1,NA())</f>
        <v>4.3068999999999997</v>
      </c>
      <c r="AO3" s="32">
        <f t="shared" ref="AO3:AO34" si="37">IF(AND($D3=1,$BV$1&lt;&gt;""),$BV$1+(-1)*$BW$1,NA())</f>
        <v>4.3418999999999999</v>
      </c>
      <c r="AP3" s="32">
        <f t="shared" ref="AP3:AP34" si="38">IF(AND($D3=1,$BV$1&lt;&gt;""),$BV$1,NA())</f>
        <v>4.3769</v>
      </c>
      <c r="AQ3" s="32">
        <f t="shared" ref="AQ3:AQ34" si="39">IF(AND($D3=1,$BV$1&lt;&gt;""),$BV$1+(1)*$BW$1,NA())</f>
        <v>4.4119000000000002</v>
      </c>
      <c r="AR3" s="32">
        <f t="shared" ref="AR3:AR34" si="40">IF(AND($D3=1,$BV$1&lt;&gt;""),$BV$1+(2)*$BW$1,NA())</f>
        <v>4.4469000000000003</v>
      </c>
      <c r="AS3" s="32">
        <f t="shared" ref="AS3:AS34" si="41">IF(AND($D3=1,$BV$1&lt;&gt;""),$BV$1+(3)*$BW$1,NA())</f>
        <v>4.4819000000000004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5.1353</v>
      </c>
      <c r="AY3" s="32">
        <f t="shared" ref="AY3:AY34" si="45">IF(OR($AX3="",$BY$1=""),"",($AX3-$BX$1)/$BY$1)</f>
        <v>0.36231884057971525</v>
      </c>
      <c r="AZ3" s="32">
        <f t="shared" ref="AZ3:AZ34" si="46">IF(AND($AX3&lt;&gt;"",$D3=1),$AX3,NA())</f>
        <v>5.1353</v>
      </c>
      <c r="BA3" s="32">
        <f t="shared" ref="BA3:BA34" si="47">IF(AND($AX3&lt;&gt;"",$D3=1,$BH3="OK"),$AX3,NA())</f>
        <v>5.1353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>OK</v>
      </c>
      <c r="BI3" s="32">
        <f t="shared" ref="BI3:BI34" si="55">IF(AND($D3=1,$BX$1&lt;&gt;""),$BX$1+(-3)*$BY$1,NA())</f>
        <v>5.0192999999999994</v>
      </c>
      <c r="BJ3" s="32">
        <f t="shared" ref="BJ3:BJ34" si="56">IF(AND($D3=1,$BX$1&lt;&gt;""),$BX$1+(-2)*$BY$1,NA())</f>
        <v>5.0537999999999998</v>
      </c>
      <c r="BK3" s="32">
        <f t="shared" ref="BK3:BK34" si="57">IF(AND($D3=1,$BX$1&lt;&gt;""),$BX$1+(-1)*$BY$1,NA())</f>
        <v>5.0882999999999994</v>
      </c>
      <c r="BL3" s="32">
        <f t="shared" ref="BL3:BL34" si="58">IF(AND($D3=1,$BX$1&lt;&gt;""),$BX$1,NA())</f>
        <v>5.1227999999999998</v>
      </c>
      <c r="BM3" s="32">
        <f t="shared" ref="BM3:BM34" si="59">IF(AND($D3=1,$BX$1&lt;&gt;""),$BX$1+(1)*$BY$1,NA())</f>
        <v>5.1573000000000002</v>
      </c>
      <c r="BN3" s="32">
        <f t="shared" ref="BN3:BN34" si="60">IF(AND($D3=1,$BX$1&lt;&gt;""),$BX$1+(2)*$BY$1,NA())</f>
        <v>5.1917999999999997</v>
      </c>
      <c r="BO3" s="32">
        <f t="shared" ref="BO3:BO34" si="61">IF(AND($D3=1,$BX$1&lt;&gt;""),$BX$1+(3)*$BY$1,NA())</f>
        <v>5.2263000000000002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45670</v>
      </c>
      <c r="D4" s="32">
        <f t="shared" si="2"/>
        <v>1</v>
      </c>
      <c r="E4" s="32">
        <f t="shared" si="3"/>
        <v>2</v>
      </c>
      <c r="F4" s="32">
        <f t="shared" si="4"/>
        <v>2.2993999999999999</v>
      </c>
      <c r="G4" s="32">
        <f t="shared" si="5"/>
        <v>-0.3287671232876756</v>
      </c>
      <c r="H4" s="32">
        <f t="shared" si="6"/>
        <v>2.2993999999999999</v>
      </c>
      <c r="I4" s="32">
        <f t="shared" si="7"/>
        <v>2.2993999999999999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>OK</v>
      </c>
      <c r="Q4" s="32">
        <f t="shared" si="15"/>
        <v>2.2408999999999999</v>
      </c>
      <c r="R4" s="32">
        <f t="shared" si="16"/>
        <v>2.2627999999999999</v>
      </c>
      <c r="S4" s="32">
        <f t="shared" si="17"/>
        <v>2.2847</v>
      </c>
      <c r="T4" s="32">
        <f t="shared" si="18"/>
        <v>2.3066</v>
      </c>
      <c r="U4" s="32">
        <f t="shared" si="19"/>
        <v>2.3285</v>
      </c>
      <c r="V4" s="32">
        <f t="shared" si="20"/>
        <v>2.3504</v>
      </c>
      <c r="W4" s="32">
        <f t="shared" si="21"/>
        <v>2.3723000000000001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4.3453999999999997</v>
      </c>
      <c r="AC4" s="32">
        <f t="shared" si="25"/>
        <v>-0.90000000000000868</v>
      </c>
      <c r="AD4" s="32">
        <f t="shared" si="26"/>
        <v>4.3453999999999997</v>
      </c>
      <c r="AE4" s="32">
        <f t="shared" si="27"/>
        <v>4.3453999999999997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>OK</v>
      </c>
      <c r="AM4" s="32">
        <f t="shared" si="35"/>
        <v>4.2718999999999996</v>
      </c>
      <c r="AN4" s="32">
        <f t="shared" si="36"/>
        <v>4.3068999999999997</v>
      </c>
      <c r="AO4" s="32">
        <f t="shared" si="37"/>
        <v>4.3418999999999999</v>
      </c>
      <c r="AP4" s="32">
        <f t="shared" si="38"/>
        <v>4.3769</v>
      </c>
      <c r="AQ4" s="32">
        <f t="shared" si="39"/>
        <v>4.4119000000000002</v>
      </c>
      <c r="AR4" s="32">
        <f t="shared" si="40"/>
        <v>4.4469000000000003</v>
      </c>
      <c r="AS4" s="32">
        <f t="shared" si="41"/>
        <v>4.4819000000000004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5.0492999999999997</v>
      </c>
      <c r="AY4" s="32">
        <f t="shared" si="45"/>
        <v>-2.1304347826086989</v>
      </c>
      <c r="AZ4" s="32">
        <f t="shared" si="46"/>
        <v>5.0492999999999997</v>
      </c>
      <c r="BA4" s="32">
        <f t="shared" si="47"/>
        <v>5.0492999999999997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>OK</v>
      </c>
      <c r="BI4" s="32">
        <f t="shared" si="55"/>
        <v>5.0192999999999994</v>
      </c>
      <c r="BJ4" s="32">
        <f t="shared" si="56"/>
        <v>5.0537999999999998</v>
      </c>
      <c r="BK4" s="32">
        <f t="shared" si="57"/>
        <v>5.0882999999999994</v>
      </c>
      <c r="BL4" s="32">
        <f t="shared" si="58"/>
        <v>5.1227999999999998</v>
      </c>
      <c r="BM4" s="32">
        <f t="shared" si="59"/>
        <v>5.1573000000000002</v>
      </c>
      <c r="BN4" s="32">
        <f t="shared" si="60"/>
        <v>5.1917999999999997</v>
      </c>
      <c r="BO4" s="32">
        <f t="shared" si="61"/>
        <v>5.2263000000000002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45677</v>
      </c>
      <c r="D5" s="32">
        <f t="shared" si="2"/>
        <v>1</v>
      </c>
      <c r="E5" s="32">
        <f t="shared" si="3"/>
        <v>3</v>
      </c>
      <c r="F5" s="32">
        <f t="shared" si="4"/>
        <v>2.2985000000000002</v>
      </c>
      <c r="G5" s="32">
        <f t="shared" si="5"/>
        <v>-0.36986301369861985</v>
      </c>
      <c r="H5" s="32">
        <f t="shared" si="6"/>
        <v>2.2985000000000002</v>
      </c>
      <c r="I5" s="32">
        <f t="shared" si="7"/>
        <v>2.2985000000000002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>OK</v>
      </c>
      <c r="Q5" s="32">
        <f t="shared" si="15"/>
        <v>2.2408999999999999</v>
      </c>
      <c r="R5" s="32">
        <f t="shared" si="16"/>
        <v>2.2627999999999999</v>
      </c>
      <c r="S5" s="32">
        <f t="shared" si="17"/>
        <v>2.2847</v>
      </c>
      <c r="T5" s="32">
        <f t="shared" si="18"/>
        <v>2.3066</v>
      </c>
      <c r="U5" s="32">
        <f t="shared" si="19"/>
        <v>2.3285</v>
      </c>
      <c r="V5" s="32">
        <f t="shared" si="20"/>
        <v>2.3504</v>
      </c>
      <c r="W5" s="32">
        <f t="shared" si="21"/>
        <v>2.3723000000000001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4.3826000000000001</v>
      </c>
      <c r="AC5" s="32">
        <f t="shared" si="25"/>
        <v>0.16285714285714395</v>
      </c>
      <c r="AD5" s="32">
        <f t="shared" si="26"/>
        <v>4.3826000000000001</v>
      </c>
      <c r="AE5" s="32">
        <f t="shared" si="27"/>
        <v>4.3826000000000001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>OK</v>
      </c>
      <c r="AM5" s="32">
        <f t="shared" si="35"/>
        <v>4.2718999999999996</v>
      </c>
      <c r="AN5" s="32">
        <f t="shared" si="36"/>
        <v>4.3068999999999997</v>
      </c>
      <c r="AO5" s="32">
        <f t="shared" si="37"/>
        <v>4.3418999999999999</v>
      </c>
      <c r="AP5" s="32">
        <f t="shared" si="38"/>
        <v>4.3769</v>
      </c>
      <c r="AQ5" s="32">
        <f t="shared" si="39"/>
        <v>4.4119000000000002</v>
      </c>
      <c r="AR5" s="32">
        <f t="shared" si="40"/>
        <v>4.4469000000000003</v>
      </c>
      <c r="AS5" s="32">
        <f t="shared" si="41"/>
        <v>4.4819000000000004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5.1520000000000001</v>
      </c>
      <c r="AY5" s="32">
        <f t="shared" si="45"/>
        <v>0.84637681159421263</v>
      </c>
      <c r="AZ5" s="32">
        <f t="shared" si="46"/>
        <v>5.1520000000000001</v>
      </c>
      <c r="BA5" s="32">
        <f t="shared" si="47"/>
        <v>5.1520000000000001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>OK</v>
      </c>
      <c r="BI5" s="32">
        <f t="shared" si="55"/>
        <v>5.0192999999999994</v>
      </c>
      <c r="BJ5" s="32">
        <f t="shared" si="56"/>
        <v>5.0537999999999998</v>
      </c>
      <c r="BK5" s="32">
        <f t="shared" si="57"/>
        <v>5.0882999999999994</v>
      </c>
      <c r="BL5" s="32">
        <f t="shared" si="58"/>
        <v>5.1227999999999998</v>
      </c>
      <c r="BM5" s="32">
        <f t="shared" si="59"/>
        <v>5.1573000000000002</v>
      </c>
      <c r="BN5" s="32">
        <f t="shared" si="60"/>
        <v>5.1917999999999997</v>
      </c>
      <c r="BO5" s="32">
        <f t="shared" si="61"/>
        <v>5.2263000000000002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45684</v>
      </c>
      <c r="D6" s="32">
        <f t="shared" si="2"/>
        <v>1</v>
      </c>
      <c r="E6" s="32">
        <f t="shared" si="3"/>
        <v>4</v>
      </c>
      <c r="F6" s="32">
        <f t="shared" si="4"/>
        <v>2.3010999999999999</v>
      </c>
      <c r="G6" s="32">
        <f t="shared" si="5"/>
        <v>-0.25114155251141829</v>
      </c>
      <c r="H6" s="32">
        <f t="shared" si="6"/>
        <v>2.3010999999999999</v>
      </c>
      <c r="I6" s="32">
        <f t="shared" si="7"/>
        <v>2.3010999999999999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>OK</v>
      </c>
      <c r="Q6" s="32">
        <f t="shared" si="15"/>
        <v>2.2408999999999999</v>
      </c>
      <c r="R6" s="32">
        <f t="shared" si="16"/>
        <v>2.2627999999999999</v>
      </c>
      <c r="S6" s="32">
        <f t="shared" si="17"/>
        <v>2.2847</v>
      </c>
      <c r="T6" s="32">
        <f t="shared" si="18"/>
        <v>2.3066</v>
      </c>
      <c r="U6" s="32">
        <f t="shared" si="19"/>
        <v>2.3285</v>
      </c>
      <c r="V6" s="32">
        <f t="shared" si="20"/>
        <v>2.3504</v>
      </c>
      <c r="W6" s="32">
        <f t="shared" si="21"/>
        <v>2.3723000000000001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4.4554</v>
      </c>
      <c r="AC6" s="32">
        <f t="shared" si="25"/>
        <v>2.2428571428571429</v>
      </c>
      <c r="AD6" s="32">
        <f t="shared" si="26"/>
        <v>4.4554</v>
      </c>
      <c r="AE6" s="32">
        <f t="shared" si="27"/>
        <v>4.4554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>OK</v>
      </c>
      <c r="AM6" s="32">
        <f t="shared" si="35"/>
        <v>4.2718999999999996</v>
      </c>
      <c r="AN6" s="32">
        <f t="shared" si="36"/>
        <v>4.3068999999999997</v>
      </c>
      <c r="AO6" s="32">
        <f t="shared" si="37"/>
        <v>4.3418999999999999</v>
      </c>
      <c r="AP6" s="32">
        <f t="shared" si="38"/>
        <v>4.3769</v>
      </c>
      <c r="AQ6" s="32">
        <f t="shared" si="39"/>
        <v>4.4119000000000002</v>
      </c>
      <c r="AR6" s="32">
        <f t="shared" si="40"/>
        <v>4.4469000000000003</v>
      </c>
      <c r="AS6" s="32">
        <f t="shared" si="41"/>
        <v>4.4819000000000004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5.0625</v>
      </c>
      <c r="AY6" s="32">
        <f t="shared" si="45"/>
        <v>-1.7478260869565156</v>
      </c>
      <c r="AZ6" s="32">
        <f t="shared" si="46"/>
        <v>5.0625</v>
      </c>
      <c r="BA6" s="32">
        <f t="shared" si="47"/>
        <v>5.0625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>OK</v>
      </c>
      <c r="BI6" s="32">
        <f t="shared" si="55"/>
        <v>5.0192999999999994</v>
      </c>
      <c r="BJ6" s="32">
        <f t="shared" si="56"/>
        <v>5.0537999999999998</v>
      </c>
      <c r="BK6" s="32">
        <f t="shared" si="57"/>
        <v>5.0882999999999994</v>
      </c>
      <c r="BL6" s="32">
        <f t="shared" si="58"/>
        <v>5.1227999999999998</v>
      </c>
      <c r="BM6" s="32">
        <f t="shared" si="59"/>
        <v>5.1573000000000002</v>
      </c>
      <c r="BN6" s="32">
        <f t="shared" si="60"/>
        <v>5.1917999999999997</v>
      </c>
      <c r="BO6" s="32">
        <f t="shared" si="61"/>
        <v>5.2263000000000002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45691</v>
      </c>
      <c r="D7" s="32">
        <f t="shared" si="2"/>
        <v>1</v>
      </c>
      <c r="E7" s="32">
        <f t="shared" si="3"/>
        <v>5</v>
      </c>
      <c r="F7" s="32">
        <f t="shared" si="4"/>
        <v>2.3399000000000001</v>
      </c>
      <c r="G7" s="32">
        <f t="shared" si="5"/>
        <v>1.5205479452054844</v>
      </c>
      <c r="H7" s="32">
        <f t="shared" si="6"/>
        <v>2.3399000000000001</v>
      </c>
      <c r="I7" s="32">
        <f t="shared" si="7"/>
        <v>2.3399000000000001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>OK</v>
      </c>
      <c r="Q7" s="32">
        <f t="shared" si="15"/>
        <v>2.2408999999999999</v>
      </c>
      <c r="R7" s="32">
        <f t="shared" si="16"/>
        <v>2.2627999999999999</v>
      </c>
      <c r="S7" s="32">
        <f t="shared" si="17"/>
        <v>2.2847</v>
      </c>
      <c r="T7" s="32">
        <f t="shared" si="18"/>
        <v>2.3066</v>
      </c>
      <c r="U7" s="32">
        <f t="shared" si="19"/>
        <v>2.3285</v>
      </c>
      <c r="V7" s="32">
        <f t="shared" si="20"/>
        <v>2.3504</v>
      </c>
      <c r="W7" s="32">
        <f t="shared" si="21"/>
        <v>2.3723000000000001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4.3478000000000003</v>
      </c>
      <c r="AC7" s="32">
        <f t="shared" si="25"/>
        <v>-0.8314285714285623</v>
      </c>
      <c r="AD7" s="32">
        <f t="shared" si="26"/>
        <v>4.3478000000000003</v>
      </c>
      <c r="AE7" s="32">
        <f t="shared" si="27"/>
        <v>4.3478000000000003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>OK</v>
      </c>
      <c r="AM7" s="32">
        <f t="shared" si="35"/>
        <v>4.2718999999999996</v>
      </c>
      <c r="AN7" s="32">
        <f t="shared" si="36"/>
        <v>4.3068999999999997</v>
      </c>
      <c r="AO7" s="32">
        <f t="shared" si="37"/>
        <v>4.3418999999999999</v>
      </c>
      <c r="AP7" s="32">
        <f t="shared" si="38"/>
        <v>4.3769</v>
      </c>
      <c r="AQ7" s="32">
        <f t="shared" si="39"/>
        <v>4.4119000000000002</v>
      </c>
      <c r="AR7" s="32">
        <f t="shared" si="40"/>
        <v>4.4469000000000003</v>
      </c>
      <c r="AS7" s="32">
        <f t="shared" si="41"/>
        <v>4.4819000000000004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5.1489000000000003</v>
      </c>
      <c r="AY7" s="32">
        <f t="shared" si="45"/>
        <v>0.75652173913044796</v>
      </c>
      <c r="AZ7" s="32">
        <f t="shared" si="46"/>
        <v>5.1489000000000003</v>
      </c>
      <c r="BA7" s="32">
        <f t="shared" si="47"/>
        <v>5.1489000000000003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>OK</v>
      </c>
      <c r="BI7" s="32">
        <f t="shared" si="55"/>
        <v>5.0192999999999994</v>
      </c>
      <c r="BJ7" s="32">
        <f t="shared" si="56"/>
        <v>5.0537999999999998</v>
      </c>
      <c r="BK7" s="32">
        <f t="shared" si="57"/>
        <v>5.0882999999999994</v>
      </c>
      <c r="BL7" s="32">
        <f t="shared" si="58"/>
        <v>5.1227999999999998</v>
      </c>
      <c r="BM7" s="32">
        <f t="shared" si="59"/>
        <v>5.1573000000000002</v>
      </c>
      <c r="BN7" s="32">
        <f t="shared" si="60"/>
        <v>5.1917999999999997</v>
      </c>
      <c r="BO7" s="32">
        <f t="shared" si="61"/>
        <v>5.2263000000000002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45698</v>
      </c>
      <c r="D8" s="32">
        <f t="shared" si="2"/>
        <v>1</v>
      </c>
      <c r="E8" s="32">
        <f t="shared" si="3"/>
        <v>6</v>
      </c>
      <c r="F8" s="32">
        <f t="shared" si="4"/>
        <v>2.2972000000000001</v>
      </c>
      <c r="G8" s="32">
        <f t="shared" si="5"/>
        <v>-0.42922374429223076</v>
      </c>
      <c r="H8" s="32">
        <f t="shared" si="6"/>
        <v>2.2972000000000001</v>
      </c>
      <c r="I8" s="32">
        <f t="shared" si="7"/>
        <v>2.2972000000000001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>OK</v>
      </c>
      <c r="Q8" s="32">
        <f t="shared" si="15"/>
        <v>2.2408999999999999</v>
      </c>
      <c r="R8" s="32">
        <f t="shared" si="16"/>
        <v>2.2627999999999999</v>
      </c>
      <c r="S8" s="32">
        <f t="shared" si="17"/>
        <v>2.2847</v>
      </c>
      <c r="T8" s="32">
        <f t="shared" si="18"/>
        <v>2.3066</v>
      </c>
      <c r="U8" s="32">
        <f t="shared" si="19"/>
        <v>2.3285</v>
      </c>
      <c r="V8" s="32">
        <f t="shared" si="20"/>
        <v>2.3504</v>
      </c>
      <c r="W8" s="32">
        <f t="shared" si="21"/>
        <v>2.3723000000000001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4.3551000000000002</v>
      </c>
      <c r="AC8" s="32">
        <f t="shared" si="25"/>
        <v>-0.62285714285713767</v>
      </c>
      <c r="AD8" s="32">
        <f t="shared" si="26"/>
        <v>4.3551000000000002</v>
      </c>
      <c r="AE8" s="32">
        <f t="shared" si="27"/>
        <v>4.3551000000000002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>OK</v>
      </c>
      <c r="AM8" s="32">
        <f t="shared" si="35"/>
        <v>4.2718999999999996</v>
      </c>
      <c r="AN8" s="32">
        <f t="shared" si="36"/>
        <v>4.3068999999999997</v>
      </c>
      <c r="AO8" s="32">
        <f t="shared" si="37"/>
        <v>4.3418999999999999</v>
      </c>
      <c r="AP8" s="32">
        <f t="shared" si="38"/>
        <v>4.3769</v>
      </c>
      <c r="AQ8" s="32">
        <f t="shared" si="39"/>
        <v>4.4119000000000002</v>
      </c>
      <c r="AR8" s="32">
        <f t="shared" si="40"/>
        <v>4.4469000000000003</v>
      </c>
      <c r="AS8" s="32">
        <f t="shared" si="41"/>
        <v>4.4819000000000004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5.0936000000000003</v>
      </c>
      <c r="AY8" s="32">
        <f t="shared" si="45"/>
        <v>-0.84637681159418687</v>
      </c>
      <c r="AZ8" s="32">
        <f t="shared" si="46"/>
        <v>5.0936000000000003</v>
      </c>
      <c r="BA8" s="32">
        <f t="shared" si="47"/>
        <v>5.0936000000000003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>OK</v>
      </c>
      <c r="BI8" s="32">
        <f t="shared" si="55"/>
        <v>5.0192999999999994</v>
      </c>
      <c r="BJ8" s="32">
        <f t="shared" si="56"/>
        <v>5.0537999999999998</v>
      </c>
      <c r="BK8" s="32">
        <f t="shared" si="57"/>
        <v>5.0882999999999994</v>
      </c>
      <c r="BL8" s="32">
        <f t="shared" si="58"/>
        <v>5.1227999999999998</v>
      </c>
      <c r="BM8" s="32">
        <f t="shared" si="59"/>
        <v>5.1573000000000002</v>
      </c>
      <c r="BN8" s="32">
        <f t="shared" si="60"/>
        <v>5.1917999999999997</v>
      </c>
      <c r="BO8" s="32">
        <f t="shared" si="61"/>
        <v>5.2263000000000002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45705</v>
      </c>
      <c r="D9" s="32">
        <f t="shared" si="2"/>
        <v>1</v>
      </c>
      <c r="E9" s="32">
        <f t="shared" si="3"/>
        <v>7</v>
      </c>
      <c r="F9" s="32">
        <f t="shared" si="4"/>
        <v>2.2999000000000001</v>
      </c>
      <c r="G9" s="32">
        <f t="shared" si="5"/>
        <v>-0.30593607305935744</v>
      </c>
      <c r="H9" s="32">
        <f t="shared" si="6"/>
        <v>2.2999000000000001</v>
      </c>
      <c r="I9" s="32">
        <f t="shared" si="7"/>
        <v>2.2999000000000001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>OK</v>
      </c>
      <c r="Q9" s="32">
        <f t="shared" si="15"/>
        <v>2.2408999999999999</v>
      </c>
      <c r="R9" s="32">
        <f t="shared" si="16"/>
        <v>2.2627999999999999</v>
      </c>
      <c r="S9" s="32">
        <f t="shared" si="17"/>
        <v>2.2847</v>
      </c>
      <c r="T9" s="32">
        <f t="shared" si="18"/>
        <v>2.3066</v>
      </c>
      <c r="U9" s="32">
        <f t="shared" si="19"/>
        <v>2.3285</v>
      </c>
      <c r="V9" s="32">
        <f t="shared" si="20"/>
        <v>2.3504</v>
      </c>
      <c r="W9" s="32">
        <f t="shared" si="21"/>
        <v>2.3723000000000001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4.3841000000000001</v>
      </c>
      <c r="AC9" s="32">
        <f t="shared" si="25"/>
        <v>0.2057142857142884</v>
      </c>
      <c r="AD9" s="32">
        <f t="shared" si="26"/>
        <v>4.3841000000000001</v>
      </c>
      <c r="AE9" s="32">
        <f t="shared" si="27"/>
        <v>4.3841000000000001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>OK</v>
      </c>
      <c r="AM9" s="32">
        <f t="shared" si="35"/>
        <v>4.2718999999999996</v>
      </c>
      <c r="AN9" s="32">
        <f t="shared" si="36"/>
        <v>4.3068999999999997</v>
      </c>
      <c r="AO9" s="32">
        <f t="shared" si="37"/>
        <v>4.3418999999999999</v>
      </c>
      <c r="AP9" s="32">
        <f t="shared" si="38"/>
        <v>4.3769</v>
      </c>
      <c r="AQ9" s="32">
        <f t="shared" si="39"/>
        <v>4.4119000000000002</v>
      </c>
      <c r="AR9" s="32">
        <f t="shared" si="40"/>
        <v>4.4469000000000003</v>
      </c>
      <c r="AS9" s="32">
        <f t="shared" si="41"/>
        <v>4.4819000000000004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5.1497000000000002</v>
      </c>
      <c r="AY9" s="32">
        <f t="shared" si="45"/>
        <v>0.77971014492754687</v>
      </c>
      <c r="AZ9" s="32">
        <f t="shared" si="46"/>
        <v>5.1497000000000002</v>
      </c>
      <c r="BA9" s="32">
        <f t="shared" si="47"/>
        <v>5.1497000000000002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>OK</v>
      </c>
      <c r="BI9" s="32">
        <f t="shared" si="55"/>
        <v>5.0192999999999994</v>
      </c>
      <c r="BJ9" s="32">
        <f t="shared" si="56"/>
        <v>5.0537999999999998</v>
      </c>
      <c r="BK9" s="32">
        <f t="shared" si="57"/>
        <v>5.0882999999999994</v>
      </c>
      <c r="BL9" s="32">
        <f t="shared" si="58"/>
        <v>5.1227999999999998</v>
      </c>
      <c r="BM9" s="32">
        <f t="shared" si="59"/>
        <v>5.1573000000000002</v>
      </c>
      <c r="BN9" s="32">
        <f t="shared" si="60"/>
        <v>5.1917999999999997</v>
      </c>
      <c r="BO9" s="32">
        <f t="shared" si="61"/>
        <v>5.2263000000000002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45712</v>
      </c>
      <c r="D10" s="32">
        <f t="shared" si="2"/>
        <v>1</v>
      </c>
      <c r="E10" s="32">
        <f t="shared" si="3"/>
        <v>8</v>
      </c>
      <c r="F10" s="32">
        <f t="shared" si="4"/>
        <v>2.3142999999999998</v>
      </c>
      <c r="G10" s="32">
        <f t="shared" si="5"/>
        <v>0.35159817351597344</v>
      </c>
      <c r="H10" s="32">
        <f t="shared" si="6"/>
        <v>2.3142999999999998</v>
      </c>
      <c r="I10" s="32">
        <f t="shared" si="7"/>
        <v>2.3142999999999998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>OK</v>
      </c>
      <c r="Q10" s="32">
        <f t="shared" si="15"/>
        <v>2.2408999999999999</v>
      </c>
      <c r="R10" s="32">
        <f t="shared" si="16"/>
        <v>2.2627999999999999</v>
      </c>
      <c r="S10" s="32">
        <f t="shared" si="17"/>
        <v>2.2847</v>
      </c>
      <c r="T10" s="32">
        <f t="shared" si="18"/>
        <v>2.3066</v>
      </c>
      <c r="U10" s="32">
        <f t="shared" si="19"/>
        <v>2.3285</v>
      </c>
      <c r="V10" s="32">
        <f t="shared" si="20"/>
        <v>2.3504</v>
      </c>
      <c r="W10" s="32">
        <f t="shared" si="21"/>
        <v>2.3723000000000001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4.3940999999999999</v>
      </c>
      <c r="AC10" s="32">
        <f t="shared" si="25"/>
        <v>0.491428571428568</v>
      </c>
      <c r="AD10" s="32">
        <f t="shared" si="26"/>
        <v>4.3940999999999999</v>
      </c>
      <c r="AE10" s="32">
        <f t="shared" si="27"/>
        <v>4.3940999999999999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>OK</v>
      </c>
      <c r="AM10" s="32">
        <f t="shared" si="35"/>
        <v>4.2718999999999996</v>
      </c>
      <c r="AN10" s="32">
        <f t="shared" si="36"/>
        <v>4.3068999999999997</v>
      </c>
      <c r="AO10" s="32">
        <f t="shared" si="37"/>
        <v>4.3418999999999999</v>
      </c>
      <c r="AP10" s="32">
        <f t="shared" si="38"/>
        <v>4.3769</v>
      </c>
      <c r="AQ10" s="32">
        <f t="shared" si="39"/>
        <v>4.4119000000000002</v>
      </c>
      <c r="AR10" s="32">
        <f t="shared" si="40"/>
        <v>4.4469000000000003</v>
      </c>
      <c r="AS10" s="32">
        <f t="shared" si="41"/>
        <v>4.4819000000000004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5.1273</v>
      </c>
      <c r="AY10" s="32">
        <f t="shared" si="45"/>
        <v>0.13043478260870059</v>
      </c>
      <c r="AZ10" s="32">
        <f t="shared" si="46"/>
        <v>5.1273</v>
      </c>
      <c r="BA10" s="32">
        <f t="shared" si="47"/>
        <v>5.1273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>OK</v>
      </c>
      <c r="BI10" s="32">
        <f t="shared" si="55"/>
        <v>5.0192999999999994</v>
      </c>
      <c r="BJ10" s="32">
        <f t="shared" si="56"/>
        <v>5.0537999999999998</v>
      </c>
      <c r="BK10" s="32">
        <f t="shared" si="57"/>
        <v>5.0882999999999994</v>
      </c>
      <c r="BL10" s="32">
        <f t="shared" si="58"/>
        <v>5.1227999999999998</v>
      </c>
      <c r="BM10" s="32">
        <f t="shared" si="59"/>
        <v>5.1573000000000002</v>
      </c>
      <c r="BN10" s="32">
        <f t="shared" si="60"/>
        <v>5.1917999999999997</v>
      </c>
      <c r="BO10" s="32">
        <f t="shared" si="61"/>
        <v>5.2263000000000002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45719</v>
      </c>
      <c r="D11" s="32">
        <f t="shared" si="2"/>
        <v>1</v>
      </c>
      <c r="E11" s="32">
        <f t="shared" si="3"/>
        <v>9</v>
      </c>
      <c r="F11" s="32">
        <f t="shared" si="4"/>
        <v>2.3039000000000001</v>
      </c>
      <c r="G11" s="32">
        <f t="shared" si="5"/>
        <v>-0.12328767123287328</v>
      </c>
      <c r="H11" s="32">
        <f t="shared" si="6"/>
        <v>2.3039000000000001</v>
      </c>
      <c r="I11" s="32">
        <f t="shared" si="7"/>
        <v>2.3039000000000001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>OK</v>
      </c>
      <c r="Q11" s="32">
        <f t="shared" si="15"/>
        <v>2.2408999999999999</v>
      </c>
      <c r="R11" s="32">
        <f t="shared" si="16"/>
        <v>2.2627999999999999</v>
      </c>
      <c r="S11" s="32">
        <f t="shared" si="17"/>
        <v>2.2847</v>
      </c>
      <c r="T11" s="32">
        <f t="shared" si="18"/>
        <v>2.3066</v>
      </c>
      <c r="U11" s="32">
        <f t="shared" si="19"/>
        <v>2.3285</v>
      </c>
      <c r="V11" s="32">
        <f t="shared" si="20"/>
        <v>2.3504</v>
      </c>
      <c r="W11" s="32">
        <f t="shared" si="21"/>
        <v>2.3723000000000001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4.3707000000000003</v>
      </c>
      <c r="AC11" s="32">
        <f t="shared" si="25"/>
        <v>-0.1771428571428503</v>
      </c>
      <c r="AD11" s="32">
        <f t="shared" si="26"/>
        <v>4.3707000000000003</v>
      </c>
      <c r="AE11" s="32">
        <f t="shared" si="27"/>
        <v>4.3707000000000003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>OK</v>
      </c>
      <c r="AM11" s="32">
        <f t="shared" si="35"/>
        <v>4.2718999999999996</v>
      </c>
      <c r="AN11" s="32">
        <f t="shared" si="36"/>
        <v>4.3068999999999997</v>
      </c>
      <c r="AO11" s="32">
        <f t="shared" si="37"/>
        <v>4.3418999999999999</v>
      </c>
      <c r="AP11" s="32">
        <f t="shared" si="38"/>
        <v>4.3769</v>
      </c>
      <c r="AQ11" s="32">
        <f t="shared" si="39"/>
        <v>4.4119000000000002</v>
      </c>
      <c r="AR11" s="32">
        <f t="shared" si="40"/>
        <v>4.4469000000000003</v>
      </c>
      <c r="AS11" s="32">
        <f t="shared" si="41"/>
        <v>4.4819000000000004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5.0697000000000001</v>
      </c>
      <c r="AY11" s="32">
        <f t="shared" si="45"/>
        <v>-1.5391304347826</v>
      </c>
      <c r="AZ11" s="32">
        <f t="shared" si="46"/>
        <v>5.0697000000000001</v>
      </c>
      <c r="BA11" s="32">
        <f t="shared" si="47"/>
        <v>5.0697000000000001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>OK</v>
      </c>
      <c r="BI11" s="32">
        <f t="shared" si="55"/>
        <v>5.0192999999999994</v>
      </c>
      <c r="BJ11" s="32">
        <f t="shared" si="56"/>
        <v>5.0537999999999998</v>
      </c>
      <c r="BK11" s="32">
        <f t="shared" si="57"/>
        <v>5.0882999999999994</v>
      </c>
      <c r="BL11" s="32">
        <f t="shared" si="58"/>
        <v>5.1227999999999998</v>
      </c>
      <c r="BM11" s="32">
        <f t="shared" si="59"/>
        <v>5.1573000000000002</v>
      </c>
      <c r="BN11" s="32">
        <f t="shared" si="60"/>
        <v>5.1917999999999997</v>
      </c>
      <c r="BO11" s="32">
        <f t="shared" si="61"/>
        <v>5.2263000000000002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45726</v>
      </c>
      <c r="D12" s="32">
        <f t="shared" si="2"/>
        <v>1</v>
      </c>
      <c r="E12" s="32">
        <f t="shared" si="3"/>
        <v>10</v>
      </c>
      <c r="F12" s="32">
        <f t="shared" si="4"/>
        <v>2.3022</v>
      </c>
      <c r="G12" s="32">
        <f t="shared" si="5"/>
        <v>-0.20091324200913058</v>
      </c>
      <c r="H12" s="32">
        <f t="shared" si="6"/>
        <v>2.3022</v>
      </c>
      <c r="I12" s="32">
        <f t="shared" si="7"/>
        <v>2.3022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>OK</v>
      </c>
      <c r="Q12" s="32">
        <f t="shared" si="15"/>
        <v>2.2408999999999999</v>
      </c>
      <c r="R12" s="32">
        <f t="shared" si="16"/>
        <v>2.2627999999999999</v>
      </c>
      <c r="S12" s="32">
        <f t="shared" si="17"/>
        <v>2.2847</v>
      </c>
      <c r="T12" s="32">
        <f t="shared" si="18"/>
        <v>2.3066</v>
      </c>
      <c r="U12" s="32">
        <f t="shared" si="19"/>
        <v>2.3285</v>
      </c>
      <c r="V12" s="32">
        <f t="shared" si="20"/>
        <v>2.3504</v>
      </c>
      <c r="W12" s="32">
        <f t="shared" si="21"/>
        <v>2.3723000000000001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4.3696999999999999</v>
      </c>
      <c r="AC12" s="32">
        <f t="shared" si="25"/>
        <v>-0.2057142857142884</v>
      </c>
      <c r="AD12" s="32">
        <f t="shared" si="26"/>
        <v>4.3696999999999999</v>
      </c>
      <c r="AE12" s="32">
        <f t="shared" si="27"/>
        <v>4.3696999999999999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>OK</v>
      </c>
      <c r="AM12" s="32">
        <f t="shared" si="35"/>
        <v>4.2718999999999996</v>
      </c>
      <c r="AN12" s="32">
        <f t="shared" si="36"/>
        <v>4.3068999999999997</v>
      </c>
      <c r="AO12" s="32">
        <f t="shared" si="37"/>
        <v>4.3418999999999999</v>
      </c>
      <c r="AP12" s="32">
        <f t="shared" si="38"/>
        <v>4.3769</v>
      </c>
      <c r="AQ12" s="32">
        <f t="shared" si="39"/>
        <v>4.4119000000000002</v>
      </c>
      <c r="AR12" s="32">
        <f t="shared" si="40"/>
        <v>4.4469000000000003</v>
      </c>
      <c r="AS12" s="32">
        <f t="shared" si="41"/>
        <v>4.4819000000000004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5.1658999999999997</v>
      </c>
      <c r="AY12" s="32">
        <f t="shared" si="45"/>
        <v>1.249275362318838</v>
      </c>
      <c r="AZ12" s="32">
        <f t="shared" si="46"/>
        <v>5.1658999999999997</v>
      </c>
      <c r="BA12" s="32">
        <f t="shared" si="47"/>
        <v>5.1658999999999997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>OK</v>
      </c>
      <c r="BI12" s="32">
        <f t="shared" si="55"/>
        <v>5.0192999999999994</v>
      </c>
      <c r="BJ12" s="32">
        <f t="shared" si="56"/>
        <v>5.0537999999999998</v>
      </c>
      <c r="BK12" s="32">
        <f t="shared" si="57"/>
        <v>5.0882999999999994</v>
      </c>
      <c r="BL12" s="32">
        <f t="shared" si="58"/>
        <v>5.1227999999999998</v>
      </c>
      <c r="BM12" s="32">
        <f t="shared" si="59"/>
        <v>5.1573000000000002</v>
      </c>
      <c r="BN12" s="32">
        <f t="shared" si="60"/>
        <v>5.1917999999999997</v>
      </c>
      <c r="BO12" s="32">
        <f t="shared" si="61"/>
        <v>5.2263000000000002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45733</v>
      </c>
      <c r="D13" s="32">
        <f t="shared" si="2"/>
        <v>1</v>
      </c>
      <c r="E13" s="32">
        <f t="shared" si="3"/>
        <v>11</v>
      </c>
      <c r="F13" s="32">
        <f t="shared" si="4"/>
        <v>2.2820999999999998</v>
      </c>
      <c r="G13" s="32">
        <f t="shared" si="5"/>
        <v>-1.1187214611872232</v>
      </c>
      <c r="H13" s="32">
        <f t="shared" si="6"/>
        <v>2.2820999999999998</v>
      </c>
      <c r="I13" s="32">
        <f t="shared" si="7"/>
        <v>2.2820999999999998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>OK</v>
      </c>
      <c r="Q13" s="32">
        <f t="shared" si="15"/>
        <v>2.2408999999999999</v>
      </c>
      <c r="R13" s="32">
        <f t="shared" si="16"/>
        <v>2.2627999999999999</v>
      </c>
      <c r="S13" s="32">
        <f t="shared" si="17"/>
        <v>2.2847</v>
      </c>
      <c r="T13" s="32">
        <f t="shared" si="18"/>
        <v>2.3066</v>
      </c>
      <c r="U13" s="32">
        <f t="shared" si="19"/>
        <v>2.3285</v>
      </c>
      <c r="V13" s="32">
        <f t="shared" si="20"/>
        <v>2.3504</v>
      </c>
      <c r="W13" s="32">
        <f t="shared" si="21"/>
        <v>2.3723000000000001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4.4015000000000004</v>
      </c>
      <c r="AC13" s="32">
        <f t="shared" si="25"/>
        <v>0.70285714285715417</v>
      </c>
      <c r="AD13" s="32">
        <f t="shared" si="26"/>
        <v>4.4015000000000004</v>
      </c>
      <c r="AE13" s="32">
        <f t="shared" si="27"/>
        <v>4.4015000000000004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>OK</v>
      </c>
      <c r="AM13" s="32">
        <f t="shared" si="35"/>
        <v>4.2718999999999996</v>
      </c>
      <c r="AN13" s="32">
        <f t="shared" si="36"/>
        <v>4.3068999999999997</v>
      </c>
      <c r="AO13" s="32">
        <f t="shared" si="37"/>
        <v>4.3418999999999999</v>
      </c>
      <c r="AP13" s="32">
        <f t="shared" si="38"/>
        <v>4.3769</v>
      </c>
      <c r="AQ13" s="32">
        <f t="shared" si="39"/>
        <v>4.4119000000000002</v>
      </c>
      <c r="AR13" s="32">
        <f t="shared" si="40"/>
        <v>4.4469000000000003</v>
      </c>
      <c r="AS13" s="32">
        <f t="shared" si="41"/>
        <v>4.4819000000000004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5.1725000000000003</v>
      </c>
      <c r="AY13" s="32">
        <f t="shared" si="45"/>
        <v>1.4405797101449425</v>
      </c>
      <c r="AZ13" s="32">
        <f t="shared" si="46"/>
        <v>5.1725000000000003</v>
      </c>
      <c r="BA13" s="32">
        <f t="shared" si="47"/>
        <v>5.1725000000000003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>OK</v>
      </c>
      <c r="BI13" s="32">
        <f t="shared" si="55"/>
        <v>5.0192999999999994</v>
      </c>
      <c r="BJ13" s="32">
        <f t="shared" si="56"/>
        <v>5.0537999999999998</v>
      </c>
      <c r="BK13" s="32">
        <f t="shared" si="57"/>
        <v>5.0882999999999994</v>
      </c>
      <c r="BL13" s="32">
        <f t="shared" si="58"/>
        <v>5.1227999999999998</v>
      </c>
      <c r="BM13" s="32">
        <f t="shared" si="59"/>
        <v>5.1573000000000002</v>
      </c>
      <c r="BN13" s="32">
        <f t="shared" si="60"/>
        <v>5.1917999999999997</v>
      </c>
      <c r="BO13" s="32">
        <f t="shared" si="61"/>
        <v>5.2263000000000002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45740</v>
      </c>
      <c r="D14" s="32">
        <f t="shared" si="2"/>
        <v>1</v>
      </c>
      <c r="E14" s="32">
        <f t="shared" si="3"/>
        <v>12</v>
      </c>
      <c r="F14" s="32">
        <f t="shared" si="4"/>
        <v>2.3062999999999998</v>
      </c>
      <c r="G14" s="32">
        <f t="shared" si="5"/>
        <v>-1.3698630136994933E-2</v>
      </c>
      <c r="H14" s="32">
        <f t="shared" si="6"/>
        <v>2.3062999999999998</v>
      </c>
      <c r="I14" s="32">
        <f t="shared" si="7"/>
        <v>2.3062999999999998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>OK</v>
      </c>
      <c r="Q14" s="32">
        <f t="shared" si="15"/>
        <v>2.2408999999999999</v>
      </c>
      <c r="R14" s="32">
        <f t="shared" si="16"/>
        <v>2.2627999999999999</v>
      </c>
      <c r="S14" s="32">
        <f t="shared" si="17"/>
        <v>2.2847</v>
      </c>
      <c r="T14" s="32">
        <f t="shared" si="18"/>
        <v>2.3066</v>
      </c>
      <c r="U14" s="32">
        <f t="shared" si="19"/>
        <v>2.3285</v>
      </c>
      <c r="V14" s="32">
        <f t="shared" si="20"/>
        <v>2.3504</v>
      </c>
      <c r="W14" s="32">
        <f t="shared" si="21"/>
        <v>2.3723000000000001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4.3951000000000002</v>
      </c>
      <c r="AC14" s="32">
        <f t="shared" si="25"/>
        <v>0.52000000000000612</v>
      </c>
      <c r="AD14" s="32">
        <f t="shared" si="26"/>
        <v>4.3951000000000002</v>
      </c>
      <c r="AE14" s="32">
        <f t="shared" si="27"/>
        <v>4.3951000000000002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>OK</v>
      </c>
      <c r="AM14" s="32">
        <f t="shared" si="35"/>
        <v>4.2718999999999996</v>
      </c>
      <c r="AN14" s="32">
        <f t="shared" si="36"/>
        <v>4.3068999999999997</v>
      </c>
      <c r="AO14" s="32">
        <f t="shared" si="37"/>
        <v>4.3418999999999999</v>
      </c>
      <c r="AP14" s="32">
        <f t="shared" si="38"/>
        <v>4.3769</v>
      </c>
      <c r="AQ14" s="32">
        <f t="shared" si="39"/>
        <v>4.4119000000000002</v>
      </c>
      <c r="AR14" s="32">
        <f t="shared" si="40"/>
        <v>4.4469000000000003</v>
      </c>
      <c r="AS14" s="32">
        <f t="shared" si="41"/>
        <v>4.4819000000000004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5.1204999999999998</v>
      </c>
      <c r="AY14" s="32">
        <f t="shared" si="45"/>
        <v>-6.666666666666575E-2</v>
      </c>
      <c r="AZ14" s="32">
        <f t="shared" si="46"/>
        <v>5.1204999999999998</v>
      </c>
      <c r="BA14" s="32">
        <f t="shared" si="47"/>
        <v>5.1204999999999998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>OK</v>
      </c>
      <c r="BI14" s="32">
        <f t="shared" si="55"/>
        <v>5.0192999999999994</v>
      </c>
      <c r="BJ14" s="32">
        <f t="shared" si="56"/>
        <v>5.0537999999999998</v>
      </c>
      <c r="BK14" s="32">
        <f t="shared" si="57"/>
        <v>5.0882999999999994</v>
      </c>
      <c r="BL14" s="32">
        <f t="shared" si="58"/>
        <v>5.1227999999999998</v>
      </c>
      <c r="BM14" s="32">
        <f t="shared" si="59"/>
        <v>5.1573000000000002</v>
      </c>
      <c r="BN14" s="32">
        <f t="shared" si="60"/>
        <v>5.1917999999999997</v>
      </c>
      <c r="BO14" s="32">
        <f t="shared" si="61"/>
        <v>5.2263000000000002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45747</v>
      </c>
      <c r="D15" s="32">
        <f t="shared" si="2"/>
        <v>1</v>
      </c>
      <c r="E15" s="32">
        <f t="shared" si="3"/>
        <v>13</v>
      </c>
      <c r="F15" s="32">
        <f t="shared" si="4"/>
        <v>2.2968000000000002</v>
      </c>
      <c r="G15" s="32">
        <f t="shared" si="5"/>
        <v>-0.4474885844748771</v>
      </c>
      <c r="H15" s="32">
        <f t="shared" si="6"/>
        <v>2.2968000000000002</v>
      </c>
      <c r="I15" s="32">
        <f t="shared" si="7"/>
        <v>2.2968000000000002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>OK</v>
      </c>
      <c r="Q15" s="32">
        <f t="shared" si="15"/>
        <v>2.2408999999999999</v>
      </c>
      <c r="R15" s="32">
        <f t="shared" si="16"/>
        <v>2.2627999999999999</v>
      </c>
      <c r="S15" s="32">
        <f t="shared" si="17"/>
        <v>2.2847</v>
      </c>
      <c r="T15" s="32">
        <f t="shared" si="18"/>
        <v>2.3066</v>
      </c>
      <c r="U15" s="32">
        <f t="shared" si="19"/>
        <v>2.3285</v>
      </c>
      <c r="V15" s="32">
        <f t="shared" si="20"/>
        <v>2.3504</v>
      </c>
      <c r="W15" s="32">
        <f t="shared" si="21"/>
        <v>2.3723000000000001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4.3407999999999998</v>
      </c>
      <c r="AC15" s="32">
        <f t="shared" si="25"/>
        <v>-1.0314285714285782</v>
      </c>
      <c r="AD15" s="32">
        <f t="shared" si="26"/>
        <v>4.3407999999999998</v>
      </c>
      <c r="AE15" s="32">
        <f t="shared" si="27"/>
        <v>4.3407999999999998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>OK</v>
      </c>
      <c r="AM15" s="32">
        <f t="shared" si="35"/>
        <v>4.2718999999999996</v>
      </c>
      <c r="AN15" s="32">
        <f t="shared" si="36"/>
        <v>4.3068999999999997</v>
      </c>
      <c r="AO15" s="32">
        <f t="shared" si="37"/>
        <v>4.3418999999999999</v>
      </c>
      <c r="AP15" s="32">
        <f t="shared" si="38"/>
        <v>4.3769</v>
      </c>
      <c r="AQ15" s="32">
        <f t="shared" si="39"/>
        <v>4.4119000000000002</v>
      </c>
      <c r="AR15" s="32">
        <f t="shared" si="40"/>
        <v>4.4469000000000003</v>
      </c>
      <c r="AS15" s="32">
        <f t="shared" si="41"/>
        <v>4.4819000000000004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5.1132999999999997</v>
      </c>
      <c r="AY15" s="32">
        <f t="shared" si="45"/>
        <v>-0.27536231884058154</v>
      </c>
      <c r="AZ15" s="32">
        <f t="shared" si="46"/>
        <v>5.1132999999999997</v>
      </c>
      <c r="BA15" s="32">
        <f t="shared" si="47"/>
        <v>5.1132999999999997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>OK</v>
      </c>
      <c r="BI15" s="32">
        <f t="shared" si="55"/>
        <v>5.0192999999999994</v>
      </c>
      <c r="BJ15" s="32">
        <f t="shared" si="56"/>
        <v>5.0537999999999998</v>
      </c>
      <c r="BK15" s="32">
        <f t="shared" si="57"/>
        <v>5.0882999999999994</v>
      </c>
      <c r="BL15" s="32">
        <f t="shared" si="58"/>
        <v>5.1227999999999998</v>
      </c>
      <c r="BM15" s="32">
        <f t="shared" si="59"/>
        <v>5.1573000000000002</v>
      </c>
      <c r="BN15" s="32">
        <f t="shared" si="60"/>
        <v>5.1917999999999997</v>
      </c>
      <c r="BO15" s="32">
        <f t="shared" si="61"/>
        <v>5.2263000000000002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45754</v>
      </c>
      <c r="D16" s="32">
        <f t="shared" si="2"/>
        <v>1</v>
      </c>
      <c r="E16" s="32">
        <f t="shared" si="3"/>
        <v>14</v>
      </c>
      <c r="F16" s="32">
        <f t="shared" si="4"/>
        <v>2.3321000000000001</v>
      </c>
      <c r="G16" s="32">
        <f t="shared" si="5"/>
        <v>1.1643835616438392</v>
      </c>
      <c r="H16" s="32">
        <f t="shared" si="6"/>
        <v>2.3321000000000001</v>
      </c>
      <c r="I16" s="32">
        <f t="shared" si="7"/>
        <v>2.3321000000000001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>OK</v>
      </c>
      <c r="Q16" s="32">
        <f t="shared" si="15"/>
        <v>2.2408999999999999</v>
      </c>
      <c r="R16" s="32">
        <f t="shared" si="16"/>
        <v>2.2627999999999999</v>
      </c>
      <c r="S16" s="32">
        <f t="shared" si="17"/>
        <v>2.2847</v>
      </c>
      <c r="T16" s="32">
        <f t="shared" si="18"/>
        <v>2.3066</v>
      </c>
      <c r="U16" s="32">
        <f t="shared" si="19"/>
        <v>2.3285</v>
      </c>
      <c r="V16" s="32">
        <f t="shared" si="20"/>
        <v>2.3504</v>
      </c>
      <c r="W16" s="32">
        <f t="shared" si="21"/>
        <v>2.3723000000000001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4.3741000000000003</v>
      </c>
      <c r="AC16" s="32">
        <f t="shared" si="25"/>
        <v>-7.9999999999991175E-2</v>
      </c>
      <c r="AD16" s="32">
        <f t="shared" si="26"/>
        <v>4.3741000000000003</v>
      </c>
      <c r="AE16" s="32">
        <f t="shared" si="27"/>
        <v>4.3741000000000003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>OK</v>
      </c>
      <c r="AM16" s="32">
        <f t="shared" si="35"/>
        <v>4.2718999999999996</v>
      </c>
      <c r="AN16" s="32">
        <f t="shared" si="36"/>
        <v>4.3068999999999997</v>
      </c>
      <c r="AO16" s="32">
        <f t="shared" si="37"/>
        <v>4.3418999999999999</v>
      </c>
      <c r="AP16" s="32">
        <f t="shared" si="38"/>
        <v>4.3769</v>
      </c>
      <c r="AQ16" s="32">
        <f t="shared" si="39"/>
        <v>4.4119000000000002</v>
      </c>
      <c r="AR16" s="32">
        <f t="shared" si="40"/>
        <v>4.4469000000000003</v>
      </c>
      <c r="AS16" s="32">
        <f t="shared" si="41"/>
        <v>4.4819000000000004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5.1172000000000004</v>
      </c>
      <c r="AY16" s="32">
        <f t="shared" si="45"/>
        <v>-0.16231884057969226</v>
      </c>
      <c r="AZ16" s="32">
        <f t="shared" si="46"/>
        <v>5.1172000000000004</v>
      </c>
      <c r="BA16" s="32">
        <f t="shared" si="47"/>
        <v>5.1172000000000004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>OK</v>
      </c>
      <c r="BI16" s="32">
        <f t="shared" si="55"/>
        <v>5.0192999999999994</v>
      </c>
      <c r="BJ16" s="32">
        <f t="shared" si="56"/>
        <v>5.0537999999999998</v>
      </c>
      <c r="BK16" s="32">
        <f t="shared" si="57"/>
        <v>5.0882999999999994</v>
      </c>
      <c r="BL16" s="32">
        <f t="shared" si="58"/>
        <v>5.1227999999999998</v>
      </c>
      <c r="BM16" s="32">
        <f t="shared" si="59"/>
        <v>5.1573000000000002</v>
      </c>
      <c r="BN16" s="32">
        <f t="shared" si="60"/>
        <v>5.1917999999999997</v>
      </c>
      <c r="BO16" s="32">
        <f t="shared" si="61"/>
        <v>5.2263000000000002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45761</v>
      </c>
      <c r="D17" s="32">
        <f t="shared" si="2"/>
        <v>1</v>
      </c>
      <c r="E17" s="32">
        <f t="shared" si="3"/>
        <v>15</v>
      </c>
      <c r="F17" s="32">
        <f t="shared" si="4"/>
        <v>2.3209</v>
      </c>
      <c r="G17" s="32">
        <f t="shared" si="5"/>
        <v>0.6529680365296795</v>
      </c>
      <c r="H17" s="32">
        <f t="shared" si="6"/>
        <v>2.3209</v>
      </c>
      <c r="I17" s="32">
        <f t="shared" si="7"/>
        <v>2.3209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>OK</v>
      </c>
      <c r="Q17" s="32">
        <f t="shared" si="15"/>
        <v>2.2408999999999999</v>
      </c>
      <c r="R17" s="32">
        <f t="shared" si="16"/>
        <v>2.2627999999999999</v>
      </c>
      <c r="S17" s="32">
        <f t="shared" si="17"/>
        <v>2.2847</v>
      </c>
      <c r="T17" s="32">
        <f t="shared" si="18"/>
        <v>2.3066</v>
      </c>
      <c r="U17" s="32">
        <f t="shared" si="19"/>
        <v>2.3285</v>
      </c>
      <c r="V17" s="32">
        <f t="shared" si="20"/>
        <v>2.3504</v>
      </c>
      <c r="W17" s="32">
        <f t="shared" si="21"/>
        <v>2.3723000000000001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4.3780999999999999</v>
      </c>
      <c r="AC17" s="32">
        <f t="shared" si="25"/>
        <v>3.4285714285710506E-2</v>
      </c>
      <c r="AD17" s="32">
        <f t="shared" si="26"/>
        <v>4.3780999999999999</v>
      </c>
      <c r="AE17" s="32">
        <f t="shared" si="27"/>
        <v>4.3780999999999999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>OK</v>
      </c>
      <c r="AM17" s="32">
        <f t="shared" si="35"/>
        <v>4.2718999999999996</v>
      </c>
      <c r="AN17" s="32">
        <f t="shared" si="36"/>
        <v>4.3068999999999997</v>
      </c>
      <c r="AO17" s="32">
        <f t="shared" si="37"/>
        <v>4.3418999999999999</v>
      </c>
      <c r="AP17" s="32">
        <f t="shared" si="38"/>
        <v>4.3769</v>
      </c>
      <c r="AQ17" s="32">
        <f t="shared" si="39"/>
        <v>4.4119000000000002</v>
      </c>
      <c r="AR17" s="32">
        <f t="shared" si="40"/>
        <v>4.4469000000000003</v>
      </c>
      <c r="AS17" s="32">
        <f t="shared" si="41"/>
        <v>4.4819000000000004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5.0891000000000002</v>
      </c>
      <c r="AY17" s="32">
        <f t="shared" si="45"/>
        <v>-0.97681159420288743</v>
      </c>
      <c r="AZ17" s="32">
        <f t="shared" si="46"/>
        <v>5.0891000000000002</v>
      </c>
      <c r="BA17" s="32">
        <f t="shared" si="47"/>
        <v>5.0891000000000002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>OK</v>
      </c>
      <c r="BI17" s="32">
        <f t="shared" si="55"/>
        <v>5.0192999999999994</v>
      </c>
      <c r="BJ17" s="32">
        <f t="shared" si="56"/>
        <v>5.0537999999999998</v>
      </c>
      <c r="BK17" s="32">
        <f t="shared" si="57"/>
        <v>5.0882999999999994</v>
      </c>
      <c r="BL17" s="32">
        <f t="shared" si="58"/>
        <v>5.1227999999999998</v>
      </c>
      <c r="BM17" s="32">
        <f t="shared" si="59"/>
        <v>5.1573000000000002</v>
      </c>
      <c r="BN17" s="32">
        <f t="shared" si="60"/>
        <v>5.1917999999999997</v>
      </c>
      <c r="BO17" s="32">
        <f t="shared" si="61"/>
        <v>5.2263000000000002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45768</v>
      </c>
      <c r="D18" s="32">
        <f t="shared" si="2"/>
        <v>1</v>
      </c>
      <c r="E18" s="32">
        <f t="shared" si="3"/>
        <v>16</v>
      </c>
      <c r="F18" s="32">
        <f t="shared" si="4"/>
        <v>2.306</v>
      </c>
      <c r="G18" s="32">
        <f t="shared" si="5"/>
        <v>-2.7397260273969586E-2</v>
      </c>
      <c r="H18" s="32">
        <f t="shared" si="6"/>
        <v>2.306</v>
      </c>
      <c r="I18" s="32">
        <f t="shared" si="7"/>
        <v>2.306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>OK</v>
      </c>
      <c r="Q18" s="32">
        <f t="shared" si="15"/>
        <v>2.2408999999999999</v>
      </c>
      <c r="R18" s="32">
        <f t="shared" si="16"/>
        <v>2.2627999999999999</v>
      </c>
      <c r="S18" s="32">
        <f t="shared" si="17"/>
        <v>2.2847</v>
      </c>
      <c r="T18" s="32">
        <f t="shared" si="18"/>
        <v>2.3066</v>
      </c>
      <c r="U18" s="32">
        <f t="shared" si="19"/>
        <v>2.3285</v>
      </c>
      <c r="V18" s="32">
        <f t="shared" si="20"/>
        <v>2.3504</v>
      </c>
      <c r="W18" s="32">
        <f t="shared" si="21"/>
        <v>2.3723000000000001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4.34</v>
      </c>
      <c r="AC18" s="32">
        <f t="shared" si="25"/>
        <v>-1.0542857142857187</v>
      </c>
      <c r="AD18" s="32">
        <f t="shared" si="26"/>
        <v>4.34</v>
      </c>
      <c r="AE18" s="32">
        <f t="shared" si="27"/>
        <v>4.34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>OK</v>
      </c>
      <c r="AM18" s="32">
        <f t="shared" si="35"/>
        <v>4.2718999999999996</v>
      </c>
      <c r="AN18" s="32">
        <f t="shared" si="36"/>
        <v>4.3068999999999997</v>
      </c>
      <c r="AO18" s="32">
        <f t="shared" si="37"/>
        <v>4.3418999999999999</v>
      </c>
      <c r="AP18" s="32">
        <f t="shared" si="38"/>
        <v>4.3769</v>
      </c>
      <c r="AQ18" s="32">
        <f t="shared" si="39"/>
        <v>4.4119000000000002</v>
      </c>
      <c r="AR18" s="32">
        <f t="shared" si="40"/>
        <v>4.4469000000000003</v>
      </c>
      <c r="AS18" s="32">
        <f t="shared" si="41"/>
        <v>4.4819000000000004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5.1607000000000003</v>
      </c>
      <c r="AY18" s="32">
        <f t="shared" si="45"/>
        <v>1.0985507246376953</v>
      </c>
      <c r="AZ18" s="32">
        <f t="shared" si="46"/>
        <v>5.1607000000000003</v>
      </c>
      <c r="BA18" s="32">
        <f t="shared" si="47"/>
        <v>5.1607000000000003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>OK</v>
      </c>
      <c r="BI18" s="32">
        <f t="shared" si="55"/>
        <v>5.0192999999999994</v>
      </c>
      <c r="BJ18" s="32">
        <f t="shared" si="56"/>
        <v>5.0537999999999998</v>
      </c>
      <c r="BK18" s="32">
        <f t="shared" si="57"/>
        <v>5.0882999999999994</v>
      </c>
      <c r="BL18" s="32">
        <f t="shared" si="58"/>
        <v>5.1227999999999998</v>
      </c>
      <c r="BM18" s="32">
        <f t="shared" si="59"/>
        <v>5.1573000000000002</v>
      </c>
      <c r="BN18" s="32">
        <f t="shared" si="60"/>
        <v>5.1917999999999997</v>
      </c>
      <c r="BO18" s="32">
        <f t="shared" si="61"/>
        <v>5.2263000000000002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45775</v>
      </c>
      <c r="D19" s="32">
        <f t="shared" si="2"/>
        <v>1</v>
      </c>
      <c r="E19" s="32">
        <f t="shared" si="3"/>
        <v>17</v>
      </c>
      <c r="F19" s="32">
        <f t="shared" si="4"/>
        <v>2.3212000000000002</v>
      </c>
      <c r="G19" s="32">
        <f t="shared" si="5"/>
        <v>0.6666666666666744</v>
      </c>
      <c r="H19" s="32">
        <f t="shared" si="6"/>
        <v>2.3212000000000002</v>
      </c>
      <c r="I19" s="32">
        <f t="shared" si="7"/>
        <v>2.3212000000000002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>OK</v>
      </c>
      <c r="Q19" s="32">
        <f t="shared" si="15"/>
        <v>2.2408999999999999</v>
      </c>
      <c r="R19" s="32">
        <f t="shared" si="16"/>
        <v>2.2627999999999999</v>
      </c>
      <c r="S19" s="32">
        <f t="shared" si="17"/>
        <v>2.2847</v>
      </c>
      <c r="T19" s="32">
        <f t="shared" si="18"/>
        <v>2.3066</v>
      </c>
      <c r="U19" s="32">
        <f t="shared" si="19"/>
        <v>2.3285</v>
      </c>
      <c r="V19" s="32">
        <f t="shared" si="20"/>
        <v>2.3504</v>
      </c>
      <c r="W19" s="32">
        <f t="shared" si="21"/>
        <v>2.3723000000000001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4.3860000000000001</v>
      </c>
      <c r="AC19" s="32">
        <f t="shared" si="25"/>
        <v>0.26000000000000306</v>
      </c>
      <c r="AD19" s="32">
        <f t="shared" si="26"/>
        <v>4.3860000000000001</v>
      </c>
      <c r="AE19" s="32">
        <f t="shared" si="27"/>
        <v>4.3860000000000001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>OK</v>
      </c>
      <c r="AM19" s="32">
        <f t="shared" si="35"/>
        <v>4.2718999999999996</v>
      </c>
      <c r="AN19" s="32">
        <f t="shared" si="36"/>
        <v>4.3068999999999997</v>
      </c>
      <c r="AO19" s="32">
        <f t="shared" si="37"/>
        <v>4.3418999999999999</v>
      </c>
      <c r="AP19" s="32">
        <f t="shared" si="38"/>
        <v>4.3769</v>
      </c>
      <c r="AQ19" s="32">
        <f t="shared" si="39"/>
        <v>4.4119000000000002</v>
      </c>
      <c r="AR19" s="32">
        <f t="shared" si="40"/>
        <v>4.4469000000000003</v>
      </c>
      <c r="AS19" s="32">
        <f t="shared" si="41"/>
        <v>4.4819000000000004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5.1040000000000001</v>
      </c>
      <c r="AY19" s="32">
        <f t="shared" si="45"/>
        <v>-0.54492753623187551</v>
      </c>
      <c r="AZ19" s="32">
        <f t="shared" si="46"/>
        <v>5.1040000000000001</v>
      </c>
      <c r="BA19" s="32">
        <f t="shared" si="47"/>
        <v>5.1040000000000001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>OK</v>
      </c>
      <c r="BI19" s="32">
        <f t="shared" si="55"/>
        <v>5.0192999999999994</v>
      </c>
      <c r="BJ19" s="32">
        <f t="shared" si="56"/>
        <v>5.0537999999999998</v>
      </c>
      <c r="BK19" s="32">
        <f t="shared" si="57"/>
        <v>5.0882999999999994</v>
      </c>
      <c r="BL19" s="32">
        <f t="shared" si="58"/>
        <v>5.1227999999999998</v>
      </c>
      <c r="BM19" s="32">
        <f t="shared" si="59"/>
        <v>5.1573000000000002</v>
      </c>
      <c r="BN19" s="32">
        <f t="shared" si="60"/>
        <v>5.1917999999999997</v>
      </c>
      <c r="BO19" s="32">
        <f t="shared" si="61"/>
        <v>5.2263000000000002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45782</v>
      </c>
      <c r="D20" s="32">
        <f t="shared" si="2"/>
        <v>1</v>
      </c>
      <c r="E20" s="32">
        <f t="shared" si="3"/>
        <v>18</v>
      </c>
      <c r="F20" s="32">
        <f t="shared" si="4"/>
        <v>2.2991000000000001</v>
      </c>
      <c r="G20" s="32">
        <f t="shared" si="5"/>
        <v>-0.34246575342465024</v>
      </c>
      <c r="H20" s="32">
        <f t="shared" si="6"/>
        <v>2.2991000000000001</v>
      </c>
      <c r="I20" s="32">
        <f t="shared" si="7"/>
        <v>2.2991000000000001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>OK</v>
      </c>
      <c r="Q20" s="32">
        <f t="shared" si="15"/>
        <v>2.2408999999999999</v>
      </c>
      <c r="R20" s="32">
        <f t="shared" si="16"/>
        <v>2.2627999999999999</v>
      </c>
      <c r="S20" s="32">
        <f t="shared" si="17"/>
        <v>2.2847</v>
      </c>
      <c r="T20" s="32">
        <f t="shared" si="18"/>
        <v>2.3066</v>
      </c>
      <c r="U20" s="32">
        <f t="shared" si="19"/>
        <v>2.3285</v>
      </c>
      <c r="V20" s="32">
        <f t="shared" si="20"/>
        <v>2.3504</v>
      </c>
      <c r="W20" s="32">
        <f t="shared" si="21"/>
        <v>2.3723000000000001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4.3468999999999998</v>
      </c>
      <c r="AC20" s="32">
        <f t="shared" si="25"/>
        <v>-0.8571428571428642</v>
      </c>
      <c r="AD20" s="32">
        <f t="shared" si="26"/>
        <v>4.3468999999999998</v>
      </c>
      <c r="AE20" s="32">
        <f t="shared" si="27"/>
        <v>4.3468999999999998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>OK</v>
      </c>
      <c r="AM20" s="32">
        <f t="shared" si="35"/>
        <v>4.2718999999999996</v>
      </c>
      <c r="AN20" s="32">
        <f t="shared" si="36"/>
        <v>4.3068999999999997</v>
      </c>
      <c r="AO20" s="32">
        <f t="shared" si="37"/>
        <v>4.3418999999999999</v>
      </c>
      <c r="AP20" s="32">
        <f t="shared" si="38"/>
        <v>4.3769</v>
      </c>
      <c r="AQ20" s="32">
        <f t="shared" si="39"/>
        <v>4.4119000000000002</v>
      </c>
      <c r="AR20" s="32">
        <f t="shared" si="40"/>
        <v>4.4469000000000003</v>
      </c>
      <c r="AS20" s="32">
        <f t="shared" si="41"/>
        <v>4.4819000000000004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5.1210000000000004</v>
      </c>
      <c r="AY20" s="32">
        <f t="shared" si="45"/>
        <v>-5.2173913043459641E-2</v>
      </c>
      <c r="AZ20" s="32">
        <f t="shared" si="46"/>
        <v>5.1210000000000004</v>
      </c>
      <c r="BA20" s="32">
        <f t="shared" si="47"/>
        <v>5.1210000000000004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>OK</v>
      </c>
      <c r="BI20" s="32">
        <f t="shared" si="55"/>
        <v>5.0192999999999994</v>
      </c>
      <c r="BJ20" s="32">
        <f t="shared" si="56"/>
        <v>5.0537999999999998</v>
      </c>
      <c r="BK20" s="32">
        <f t="shared" si="57"/>
        <v>5.0882999999999994</v>
      </c>
      <c r="BL20" s="32">
        <f t="shared" si="58"/>
        <v>5.1227999999999998</v>
      </c>
      <c r="BM20" s="32">
        <f t="shared" si="59"/>
        <v>5.1573000000000002</v>
      </c>
      <c r="BN20" s="32">
        <f t="shared" si="60"/>
        <v>5.1917999999999997</v>
      </c>
      <c r="BO20" s="32">
        <f t="shared" si="61"/>
        <v>5.2263000000000002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45789</v>
      </c>
      <c r="D21" s="32">
        <f t="shared" si="2"/>
        <v>1</v>
      </c>
      <c r="E21" s="32">
        <f t="shared" si="3"/>
        <v>19</v>
      </c>
      <c r="F21" s="32">
        <f t="shared" si="4"/>
        <v>2.3296000000000001</v>
      </c>
      <c r="G21" s="32">
        <f t="shared" si="5"/>
        <v>1.0502283105022892</v>
      </c>
      <c r="H21" s="32">
        <f t="shared" si="6"/>
        <v>2.3296000000000001</v>
      </c>
      <c r="I21" s="32">
        <f t="shared" si="7"/>
        <v>2.3296000000000001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>OK</v>
      </c>
      <c r="Q21" s="32">
        <f t="shared" si="15"/>
        <v>2.2408999999999999</v>
      </c>
      <c r="R21" s="32">
        <f t="shared" si="16"/>
        <v>2.2627999999999999</v>
      </c>
      <c r="S21" s="32">
        <f t="shared" si="17"/>
        <v>2.2847</v>
      </c>
      <c r="T21" s="32">
        <f t="shared" si="18"/>
        <v>2.3066</v>
      </c>
      <c r="U21" s="32">
        <f t="shared" si="19"/>
        <v>2.3285</v>
      </c>
      <c r="V21" s="32">
        <f t="shared" si="20"/>
        <v>2.3504</v>
      </c>
      <c r="W21" s="32">
        <f t="shared" si="21"/>
        <v>2.3723000000000001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4.4108999999999998</v>
      </c>
      <c r="AC21" s="32">
        <f t="shared" si="25"/>
        <v>0.97142857142856587</v>
      </c>
      <c r="AD21" s="32">
        <f t="shared" si="26"/>
        <v>4.4108999999999998</v>
      </c>
      <c r="AE21" s="32">
        <f t="shared" si="27"/>
        <v>4.4108999999999998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>OK</v>
      </c>
      <c r="AM21" s="32">
        <f t="shared" si="35"/>
        <v>4.2718999999999996</v>
      </c>
      <c r="AN21" s="32">
        <f t="shared" si="36"/>
        <v>4.3068999999999997</v>
      </c>
      <c r="AO21" s="32">
        <f t="shared" si="37"/>
        <v>4.3418999999999999</v>
      </c>
      <c r="AP21" s="32">
        <f t="shared" si="38"/>
        <v>4.3769</v>
      </c>
      <c r="AQ21" s="32">
        <f t="shared" si="39"/>
        <v>4.4119000000000002</v>
      </c>
      <c r="AR21" s="32">
        <f t="shared" si="40"/>
        <v>4.4469000000000003</v>
      </c>
      <c r="AS21" s="32">
        <f t="shared" si="41"/>
        <v>4.4819000000000004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5.0953999999999997</v>
      </c>
      <c r="AY21" s="32">
        <f t="shared" si="45"/>
        <v>-0.79420289855072723</v>
      </c>
      <c r="AZ21" s="32">
        <f t="shared" si="46"/>
        <v>5.0953999999999997</v>
      </c>
      <c r="BA21" s="32">
        <f t="shared" si="47"/>
        <v>5.0953999999999997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>OK</v>
      </c>
      <c r="BI21" s="32">
        <f t="shared" si="55"/>
        <v>5.0192999999999994</v>
      </c>
      <c r="BJ21" s="32">
        <f t="shared" si="56"/>
        <v>5.0537999999999998</v>
      </c>
      <c r="BK21" s="32">
        <f t="shared" si="57"/>
        <v>5.0882999999999994</v>
      </c>
      <c r="BL21" s="32">
        <f t="shared" si="58"/>
        <v>5.1227999999999998</v>
      </c>
      <c r="BM21" s="32">
        <f t="shared" si="59"/>
        <v>5.1573000000000002</v>
      </c>
      <c r="BN21" s="32">
        <f t="shared" si="60"/>
        <v>5.1917999999999997</v>
      </c>
      <c r="BO21" s="32">
        <f t="shared" si="61"/>
        <v>5.2263000000000002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45796</v>
      </c>
      <c r="D22" s="32">
        <f t="shared" si="2"/>
        <v>1</v>
      </c>
      <c r="E22" s="32">
        <f t="shared" si="3"/>
        <v>20</v>
      </c>
      <c r="F22" s="32">
        <f t="shared" si="4"/>
        <v>2.3064</v>
      </c>
      <c r="G22" s="32">
        <f t="shared" si="5"/>
        <v>-9.132420091323196E-3</v>
      </c>
      <c r="H22" s="32">
        <f t="shared" si="6"/>
        <v>2.3064</v>
      </c>
      <c r="I22" s="32">
        <f t="shared" si="7"/>
        <v>2.3064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>OK</v>
      </c>
      <c r="Q22" s="32">
        <f t="shared" si="15"/>
        <v>2.2408999999999999</v>
      </c>
      <c r="R22" s="32">
        <f t="shared" si="16"/>
        <v>2.2627999999999999</v>
      </c>
      <c r="S22" s="32">
        <f t="shared" si="17"/>
        <v>2.2847</v>
      </c>
      <c r="T22" s="32">
        <f t="shared" si="18"/>
        <v>2.3066</v>
      </c>
      <c r="U22" s="32">
        <f t="shared" si="19"/>
        <v>2.3285</v>
      </c>
      <c r="V22" s="32">
        <f t="shared" si="20"/>
        <v>2.3504</v>
      </c>
      <c r="W22" s="32">
        <f t="shared" si="21"/>
        <v>2.3723000000000001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4.3836000000000004</v>
      </c>
      <c r="AC22" s="32">
        <f t="shared" si="25"/>
        <v>0.19142857142858205</v>
      </c>
      <c r="AD22" s="32">
        <f t="shared" si="26"/>
        <v>4.3836000000000004</v>
      </c>
      <c r="AE22" s="32">
        <f t="shared" si="27"/>
        <v>4.3836000000000004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>OK</v>
      </c>
      <c r="AM22" s="32">
        <f t="shared" si="35"/>
        <v>4.2718999999999996</v>
      </c>
      <c r="AN22" s="32">
        <f t="shared" si="36"/>
        <v>4.3068999999999997</v>
      </c>
      <c r="AO22" s="32">
        <f t="shared" si="37"/>
        <v>4.3418999999999999</v>
      </c>
      <c r="AP22" s="32">
        <f t="shared" si="38"/>
        <v>4.3769</v>
      </c>
      <c r="AQ22" s="32">
        <f t="shared" si="39"/>
        <v>4.4119000000000002</v>
      </c>
      <c r="AR22" s="32">
        <f t="shared" si="40"/>
        <v>4.4469000000000003</v>
      </c>
      <c r="AS22" s="32">
        <f t="shared" si="41"/>
        <v>4.4819000000000004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5.1010999999999997</v>
      </c>
      <c r="AY22" s="32">
        <f t="shared" si="45"/>
        <v>-0.62898550724637825</v>
      </c>
      <c r="AZ22" s="32">
        <f t="shared" si="46"/>
        <v>5.1010999999999997</v>
      </c>
      <c r="BA22" s="32">
        <f t="shared" si="47"/>
        <v>5.1010999999999997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>OK</v>
      </c>
      <c r="BI22" s="32">
        <f t="shared" si="55"/>
        <v>5.0192999999999994</v>
      </c>
      <c r="BJ22" s="32">
        <f t="shared" si="56"/>
        <v>5.0537999999999998</v>
      </c>
      <c r="BK22" s="32">
        <f t="shared" si="57"/>
        <v>5.0882999999999994</v>
      </c>
      <c r="BL22" s="32">
        <f t="shared" si="58"/>
        <v>5.1227999999999998</v>
      </c>
      <c r="BM22" s="32">
        <f t="shared" si="59"/>
        <v>5.1573000000000002</v>
      </c>
      <c r="BN22" s="32">
        <f t="shared" si="60"/>
        <v>5.1917999999999997</v>
      </c>
      <c r="BO22" s="32">
        <f t="shared" si="61"/>
        <v>5.2263000000000002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45803</v>
      </c>
      <c r="D23" s="32">
        <f t="shared" si="2"/>
        <v>1</v>
      </c>
      <c r="E23" s="32">
        <f t="shared" si="3"/>
        <v>21</v>
      </c>
      <c r="F23" s="32">
        <f t="shared" si="4"/>
        <v>2.3193000000000001</v>
      </c>
      <c r="G23" s="32">
        <f t="shared" si="5"/>
        <v>0.57990867579909389</v>
      </c>
      <c r="H23" s="32">
        <f t="shared" si="6"/>
        <v>2.3193000000000001</v>
      </c>
      <c r="I23" s="32">
        <f t="shared" si="7"/>
        <v>2.3193000000000001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>OK</v>
      </c>
      <c r="Q23" s="32">
        <f t="shared" si="15"/>
        <v>2.2408999999999999</v>
      </c>
      <c r="R23" s="32">
        <f t="shared" si="16"/>
        <v>2.2627999999999999</v>
      </c>
      <c r="S23" s="32">
        <f t="shared" si="17"/>
        <v>2.2847</v>
      </c>
      <c r="T23" s="32">
        <f t="shared" si="18"/>
        <v>2.3066</v>
      </c>
      <c r="U23" s="32">
        <f t="shared" si="19"/>
        <v>2.3285</v>
      </c>
      <c r="V23" s="32">
        <f t="shared" si="20"/>
        <v>2.3504</v>
      </c>
      <c r="W23" s="32">
        <f t="shared" si="21"/>
        <v>2.3723000000000001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4.38</v>
      </c>
      <c r="AC23" s="32">
        <f t="shared" si="25"/>
        <v>8.8571428571425151E-2</v>
      </c>
      <c r="AD23" s="32">
        <f t="shared" si="26"/>
        <v>4.38</v>
      </c>
      <c r="AE23" s="32">
        <f t="shared" si="27"/>
        <v>4.38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>OK</v>
      </c>
      <c r="AM23" s="32">
        <f t="shared" si="35"/>
        <v>4.2718999999999996</v>
      </c>
      <c r="AN23" s="32">
        <f t="shared" si="36"/>
        <v>4.3068999999999997</v>
      </c>
      <c r="AO23" s="32">
        <f t="shared" si="37"/>
        <v>4.3418999999999999</v>
      </c>
      <c r="AP23" s="32">
        <f t="shared" si="38"/>
        <v>4.3769</v>
      </c>
      <c r="AQ23" s="32">
        <f t="shared" si="39"/>
        <v>4.4119000000000002</v>
      </c>
      <c r="AR23" s="32">
        <f t="shared" si="40"/>
        <v>4.4469000000000003</v>
      </c>
      <c r="AS23" s="32">
        <f t="shared" si="41"/>
        <v>4.4819000000000004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5.0785999999999998</v>
      </c>
      <c r="AY23" s="32">
        <f t="shared" si="45"/>
        <v>-1.2811594202898555</v>
      </c>
      <c r="AZ23" s="32">
        <f t="shared" si="46"/>
        <v>5.0785999999999998</v>
      </c>
      <c r="BA23" s="32">
        <f t="shared" si="47"/>
        <v>5.0785999999999998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>OK</v>
      </c>
      <c r="BI23" s="32">
        <f t="shared" si="55"/>
        <v>5.0192999999999994</v>
      </c>
      <c r="BJ23" s="32">
        <f t="shared" si="56"/>
        <v>5.0537999999999998</v>
      </c>
      <c r="BK23" s="32">
        <f t="shared" si="57"/>
        <v>5.0882999999999994</v>
      </c>
      <c r="BL23" s="32">
        <f t="shared" si="58"/>
        <v>5.1227999999999998</v>
      </c>
      <c r="BM23" s="32">
        <f t="shared" si="59"/>
        <v>5.1573000000000002</v>
      </c>
      <c r="BN23" s="32">
        <f t="shared" si="60"/>
        <v>5.1917999999999997</v>
      </c>
      <c r="BO23" s="32">
        <f t="shared" si="61"/>
        <v>5.2263000000000002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45810</v>
      </c>
      <c r="D24" s="32">
        <f t="shared" si="2"/>
        <v>1</v>
      </c>
      <c r="E24" s="32">
        <f t="shared" si="3"/>
        <v>22</v>
      </c>
      <c r="F24" s="32">
        <f t="shared" si="4"/>
        <v>2.2783000000000002</v>
      </c>
      <c r="G24" s="32">
        <f t="shared" si="5"/>
        <v>-1.292237442922364</v>
      </c>
      <c r="H24" s="32">
        <f t="shared" si="6"/>
        <v>2.2783000000000002</v>
      </c>
      <c r="I24" s="32">
        <f t="shared" si="7"/>
        <v>2.2783000000000002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>OK</v>
      </c>
      <c r="Q24" s="32">
        <f t="shared" si="15"/>
        <v>2.2408999999999999</v>
      </c>
      <c r="R24" s="32">
        <f t="shared" si="16"/>
        <v>2.2627999999999999</v>
      </c>
      <c r="S24" s="32">
        <f t="shared" si="17"/>
        <v>2.2847</v>
      </c>
      <c r="T24" s="32">
        <f t="shared" si="18"/>
        <v>2.3066</v>
      </c>
      <c r="U24" s="32">
        <f t="shared" si="19"/>
        <v>2.3285</v>
      </c>
      <c r="V24" s="32">
        <f t="shared" si="20"/>
        <v>2.3504</v>
      </c>
      <c r="W24" s="32">
        <f t="shared" si="21"/>
        <v>2.3723000000000001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4.3562000000000003</v>
      </c>
      <c r="AC24" s="32">
        <f t="shared" si="25"/>
        <v>-0.59142857142856331</v>
      </c>
      <c r="AD24" s="32">
        <f t="shared" si="26"/>
        <v>4.3562000000000003</v>
      </c>
      <c r="AE24" s="32">
        <f t="shared" si="27"/>
        <v>4.3562000000000003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>OK</v>
      </c>
      <c r="AM24" s="32">
        <f t="shared" si="35"/>
        <v>4.2718999999999996</v>
      </c>
      <c r="AN24" s="32">
        <f t="shared" si="36"/>
        <v>4.3068999999999997</v>
      </c>
      <c r="AO24" s="32">
        <f t="shared" si="37"/>
        <v>4.3418999999999999</v>
      </c>
      <c r="AP24" s="32">
        <f t="shared" si="38"/>
        <v>4.3769</v>
      </c>
      <c r="AQ24" s="32">
        <f t="shared" si="39"/>
        <v>4.4119000000000002</v>
      </c>
      <c r="AR24" s="32">
        <f t="shared" si="40"/>
        <v>4.4469000000000003</v>
      </c>
      <c r="AS24" s="32">
        <f t="shared" si="41"/>
        <v>4.4819000000000004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5.1661999999999999</v>
      </c>
      <c r="AY24" s="32">
        <f t="shared" si="45"/>
        <v>1.2579710144927565</v>
      </c>
      <c r="AZ24" s="32">
        <f t="shared" si="46"/>
        <v>5.1661999999999999</v>
      </c>
      <c r="BA24" s="32">
        <f t="shared" si="47"/>
        <v>5.1661999999999999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>OK</v>
      </c>
      <c r="BI24" s="32">
        <f t="shared" si="55"/>
        <v>5.0192999999999994</v>
      </c>
      <c r="BJ24" s="32">
        <f t="shared" si="56"/>
        <v>5.0537999999999998</v>
      </c>
      <c r="BK24" s="32">
        <f t="shared" si="57"/>
        <v>5.0882999999999994</v>
      </c>
      <c r="BL24" s="32">
        <f t="shared" si="58"/>
        <v>5.1227999999999998</v>
      </c>
      <c r="BM24" s="32">
        <f t="shared" si="59"/>
        <v>5.1573000000000002</v>
      </c>
      <c r="BN24" s="32">
        <f t="shared" si="60"/>
        <v>5.1917999999999997</v>
      </c>
      <c r="BO24" s="32">
        <f t="shared" si="61"/>
        <v>5.2263000000000002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45817</v>
      </c>
      <c r="D25" s="32">
        <f t="shared" si="2"/>
        <v>1</v>
      </c>
      <c r="E25" s="32">
        <f t="shared" si="3"/>
        <v>23</v>
      </c>
      <c r="F25" s="32">
        <f t="shared" si="4"/>
        <v>2.3142</v>
      </c>
      <c r="G25" s="32">
        <f t="shared" si="5"/>
        <v>0.347031963470322</v>
      </c>
      <c r="H25" s="32">
        <f t="shared" si="6"/>
        <v>2.3142</v>
      </c>
      <c r="I25" s="32">
        <f t="shared" si="7"/>
        <v>2.3142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>OK</v>
      </c>
      <c r="Q25" s="32">
        <f t="shared" si="15"/>
        <v>2.2408999999999999</v>
      </c>
      <c r="R25" s="32">
        <f t="shared" si="16"/>
        <v>2.2627999999999999</v>
      </c>
      <c r="S25" s="32">
        <f t="shared" si="17"/>
        <v>2.2847</v>
      </c>
      <c r="T25" s="32">
        <f t="shared" si="18"/>
        <v>2.3066</v>
      </c>
      <c r="U25" s="32">
        <f t="shared" si="19"/>
        <v>2.3285</v>
      </c>
      <c r="V25" s="32">
        <f t="shared" si="20"/>
        <v>2.3504</v>
      </c>
      <c r="W25" s="32">
        <f t="shared" si="21"/>
        <v>2.3723000000000001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4.3727999999999998</v>
      </c>
      <c r="AC25" s="32">
        <f t="shared" si="25"/>
        <v>-0.11714285714286327</v>
      </c>
      <c r="AD25" s="32">
        <f t="shared" si="26"/>
        <v>4.3727999999999998</v>
      </c>
      <c r="AE25" s="32">
        <f t="shared" si="27"/>
        <v>4.3727999999999998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>OK</v>
      </c>
      <c r="AM25" s="32">
        <f t="shared" si="35"/>
        <v>4.2718999999999996</v>
      </c>
      <c r="AN25" s="32">
        <f t="shared" si="36"/>
        <v>4.3068999999999997</v>
      </c>
      <c r="AO25" s="32">
        <f t="shared" si="37"/>
        <v>4.3418999999999999</v>
      </c>
      <c r="AP25" s="32">
        <f t="shared" si="38"/>
        <v>4.3769</v>
      </c>
      <c r="AQ25" s="32">
        <f t="shared" si="39"/>
        <v>4.4119000000000002</v>
      </c>
      <c r="AR25" s="32">
        <f t="shared" si="40"/>
        <v>4.4469000000000003</v>
      </c>
      <c r="AS25" s="32">
        <f t="shared" si="41"/>
        <v>4.4819000000000004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5.1173999999999999</v>
      </c>
      <c r="AY25" s="32">
        <f t="shared" si="45"/>
        <v>-0.15652173913043041</v>
      </c>
      <c r="AZ25" s="32">
        <f t="shared" si="46"/>
        <v>5.1173999999999999</v>
      </c>
      <c r="BA25" s="32">
        <f t="shared" si="47"/>
        <v>5.1173999999999999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>OK</v>
      </c>
      <c r="BI25" s="32">
        <f t="shared" si="55"/>
        <v>5.0192999999999994</v>
      </c>
      <c r="BJ25" s="32">
        <f t="shared" si="56"/>
        <v>5.0537999999999998</v>
      </c>
      <c r="BK25" s="32">
        <f t="shared" si="57"/>
        <v>5.0882999999999994</v>
      </c>
      <c r="BL25" s="32">
        <f t="shared" si="58"/>
        <v>5.1227999999999998</v>
      </c>
      <c r="BM25" s="32">
        <f t="shared" si="59"/>
        <v>5.1573000000000002</v>
      </c>
      <c r="BN25" s="32">
        <f t="shared" si="60"/>
        <v>5.1917999999999997</v>
      </c>
      <c r="BO25" s="32">
        <f t="shared" si="61"/>
        <v>5.2263000000000002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45824</v>
      </c>
      <c r="D26" s="32">
        <f t="shared" si="2"/>
        <v>1</v>
      </c>
      <c r="E26" s="32">
        <f t="shared" si="3"/>
        <v>24</v>
      </c>
      <c r="F26" s="32">
        <f t="shared" si="4"/>
        <v>2.2694999999999999</v>
      </c>
      <c r="G26" s="32">
        <f t="shared" si="5"/>
        <v>-1.6940639269406454</v>
      </c>
      <c r="H26" s="32">
        <f t="shared" si="6"/>
        <v>2.2694999999999999</v>
      </c>
      <c r="I26" s="32">
        <f t="shared" si="7"/>
        <v>2.2694999999999999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>OK</v>
      </c>
      <c r="Q26" s="32">
        <f t="shared" si="15"/>
        <v>2.2408999999999999</v>
      </c>
      <c r="R26" s="32">
        <f t="shared" si="16"/>
        <v>2.2627999999999999</v>
      </c>
      <c r="S26" s="32">
        <f t="shared" si="17"/>
        <v>2.2847</v>
      </c>
      <c r="T26" s="32">
        <f t="shared" si="18"/>
        <v>2.3066</v>
      </c>
      <c r="U26" s="32">
        <f t="shared" si="19"/>
        <v>2.3285</v>
      </c>
      <c r="V26" s="32">
        <f t="shared" si="20"/>
        <v>2.3504</v>
      </c>
      <c r="W26" s="32">
        <f t="shared" si="21"/>
        <v>2.3723000000000001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4.3071000000000002</v>
      </c>
      <c r="AC26" s="32">
        <f t="shared" si="25"/>
        <v>-1.9942857142857102</v>
      </c>
      <c r="AD26" s="32">
        <f t="shared" si="26"/>
        <v>4.3071000000000002</v>
      </c>
      <c r="AE26" s="32">
        <f t="shared" si="27"/>
        <v>4.3071000000000002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>OK</v>
      </c>
      <c r="AM26" s="32">
        <f t="shared" si="35"/>
        <v>4.2718999999999996</v>
      </c>
      <c r="AN26" s="32">
        <f t="shared" si="36"/>
        <v>4.3068999999999997</v>
      </c>
      <c r="AO26" s="32">
        <f t="shared" si="37"/>
        <v>4.3418999999999999</v>
      </c>
      <c r="AP26" s="32">
        <f t="shared" si="38"/>
        <v>4.3769</v>
      </c>
      <c r="AQ26" s="32">
        <f t="shared" si="39"/>
        <v>4.4119000000000002</v>
      </c>
      <c r="AR26" s="32">
        <f t="shared" si="40"/>
        <v>4.4469000000000003</v>
      </c>
      <c r="AS26" s="32">
        <f t="shared" si="41"/>
        <v>4.4819000000000004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5.1561000000000003</v>
      </c>
      <c r="AY26" s="32">
        <f t="shared" si="45"/>
        <v>0.96521739130436368</v>
      </c>
      <c r="AZ26" s="32">
        <f t="shared" si="46"/>
        <v>5.1561000000000003</v>
      </c>
      <c r="BA26" s="32">
        <f t="shared" si="47"/>
        <v>5.1561000000000003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>OK</v>
      </c>
      <c r="BI26" s="32">
        <f t="shared" si="55"/>
        <v>5.0192999999999994</v>
      </c>
      <c r="BJ26" s="32">
        <f t="shared" si="56"/>
        <v>5.0537999999999998</v>
      </c>
      <c r="BK26" s="32">
        <f t="shared" si="57"/>
        <v>5.0882999999999994</v>
      </c>
      <c r="BL26" s="32">
        <f t="shared" si="58"/>
        <v>5.1227999999999998</v>
      </c>
      <c r="BM26" s="32">
        <f t="shared" si="59"/>
        <v>5.1573000000000002</v>
      </c>
      <c r="BN26" s="32">
        <f t="shared" si="60"/>
        <v>5.1917999999999997</v>
      </c>
      <c r="BO26" s="32">
        <f t="shared" si="61"/>
        <v>5.2263000000000002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45831</v>
      </c>
      <c r="D27" s="32">
        <f t="shared" si="2"/>
        <v>1</v>
      </c>
      <c r="E27" s="32">
        <f t="shared" si="3"/>
        <v>25</v>
      </c>
      <c r="F27" s="32">
        <f t="shared" si="4"/>
        <v>2.2618999999999998</v>
      </c>
      <c r="G27" s="32">
        <f t="shared" si="5"/>
        <v>-2.0410958904109675</v>
      </c>
      <c r="H27" s="32">
        <f t="shared" si="6"/>
        <v>2.2618999999999998</v>
      </c>
      <c r="I27" s="32">
        <f t="shared" si="7"/>
        <v>2.2618999999999998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>OK</v>
      </c>
      <c r="Q27" s="32">
        <f t="shared" si="15"/>
        <v>2.2408999999999999</v>
      </c>
      <c r="R27" s="32">
        <f t="shared" si="16"/>
        <v>2.2627999999999999</v>
      </c>
      <c r="S27" s="32">
        <f t="shared" si="17"/>
        <v>2.2847</v>
      </c>
      <c r="T27" s="32">
        <f t="shared" si="18"/>
        <v>2.3066</v>
      </c>
      <c r="U27" s="32">
        <f t="shared" si="19"/>
        <v>2.3285</v>
      </c>
      <c r="V27" s="32">
        <f t="shared" si="20"/>
        <v>2.3504</v>
      </c>
      <c r="W27" s="32">
        <f t="shared" si="21"/>
        <v>2.3723000000000001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4.3372999999999999</v>
      </c>
      <c r="AC27" s="32">
        <f t="shared" si="25"/>
        <v>-1.1314285714285737</v>
      </c>
      <c r="AD27" s="32">
        <f t="shared" si="26"/>
        <v>4.3372999999999999</v>
      </c>
      <c r="AE27" s="32">
        <f t="shared" si="27"/>
        <v>4.3372999999999999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>OK</v>
      </c>
      <c r="AM27" s="32">
        <f t="shared" si="35"/>
        <v>4.2718999999999996</v>
      </c>
      <c r="AN27" s="32">
        <f t="shared" si="36"/>
        <v>4.3068999999999997</v>
      </c>
      <c r="AO27" s="32">
        <f t="shared" si="37"/>
        <v>4.3418999999999999</v>
      </c>
      <c r="AP27" s="32">
        <f t="shared" si="38"/>
        <v>4.3769</v>
      </c>
      <c r="AQ27" s="32">
        <f t="shared" si="39"/>
        <v>4.4119000000000002</v>
      </c>
      <c r="AR27" s="32">
        <f t="shared" si="40"/>
        <v>4.4469000000000003</v>
      </c>
      <c r="AS27" s="32">
        <f t="shared" si="41"/>
        <v>4.4819000000000004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5.1231999999999998</v>
      </c>
      <c r="AY27" s="32">
        <f t="shared" si="45"/>
        <v>1.1594202898549446E-2</v>
      </c>
      <c r="AZ27" s="32">
        <f t="shared" si="46"/>
        <v>5.1231999999999998</v>
      </c>
      <c r="BA27" s="32">
        <f t="shared" si="47"/>
        <v>5.1231999999999998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>OK</v>
      </c>
      <c r="BI27" s="32">
        <f t="shared" si="55"/>
        <v>5.0192999999999994</v>
      </c>
      <c r="BJ27" s="32">
        <f t="shared" si="56"/>
        <v>5.0537999999999998</v>
      </c>
      <c r="BK27" s="32">
        <f t="shared" si="57"/>
        <v>5.0882999999999994</v>
      </c>
      <c r="BL27" s="32">
        <f t="shared" si="58"/>
        <v>5.1227999999999998</v>
      </c>
      <c r="BM27" s="32">
        <f t="shared" si="59"/>
        <v>5.1573000000000002</v>
      </c>
      <c r="BN27" s="32">
        <f t="shared" si="60"/>
        <v>5.1917999999999997</v>
      </c>
      <c r="BO27" s="32">
        <f t="shared" si="61"/>
        <v>5.2263000000000002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tabSelected="1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06" t="s">
        <v>275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</row>
    <row r="2" spans="1:21" ht="19.899999999999999" customHeight="1" x14ac:dyDescent="0.25">
      <c r="A2" s="111" t="s">
        <v>276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</row>
    <row r="3" spans="1:21" ht="17.25" x14ac:dyDescent="0.25">
      <c r="A3" s="46" t="s">
        <v>277</v>
      </c>
      <c r="B3" s="51">
        <v>2</v>
      </c>
      <c r="C3" s="108" t="str">
        <f>IFERROR(INDEX(Analitos!$A$4:$A$43,$B$3),"")</f>
        <v>RBC</v>
      </c>
      <c r="D3" s="107"/>
      <c r="F3" s="46" t="s">
        <v>278</v>
      </c>
      <c r="G3" s="52"/>
      <c r="H3" s="107"/>
      <c r="I3" s="107"/>
      <c r="M3" s="53" t="b">
        <v>0</v>
      </c>
      <c r="N3" s="53" t="b">
        <v>0</v>
      </c>
      <c r="O3" s="113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7"/>
      <c r="Q3" s="107"/>
      <c r="R3" s="107"/>
    </row>
    <row r="4" spans="1:21" x14ac:dyDescent="0.25">
      <c r="A4" s="109" t="s">
        <v>279</v>
      </c>
      <c r="B4" s="107"/>
      <c r="C4" s="112" t="str">
        <f>"Analito "&amp;$B$3&amp;" de "&amp;SUMPRODUCT(--(Analitos!$A$4:$A$43&lt;&gt;""))&amp;"    ·    Lote em uso: "&amp;loteAtivo</f>
        <v>Analito 2 de 28    ·    Lote em uso: 522611</v>
      </c>
      <c r="D4" s="107"/>
      <c r="E4" s="107"/>
      <c r="F4" s="46" t="s">
        <v>280</v>
      </c>
      <c r="G4" s="52"/>
      <c r="M4" s="53" t="b">
        <v>0</v>
      </c>
      <c r="N4" s="53" t="b">
        <v>0</v>
      </c>
      <c r="O4" s="107"/>
      <c r="P4" s="107"/>
      <c r="Q4" s="107"/>
      <c r="R4" s="107"/>
    </row>
    <row r="5" spans="1:21" x14ac:dyDescent="0.25">
      <c r="A5" s="110" t="s">
        <v>281</v>
      </c>
      <c r="B5" s="107"/>
      <c r="C5" s="107"/>
      <c r="D5" s="107"/>
      <c r="E5" s="107"/>
      <c r="F5" s="107"/>
      <c r="G5" s="107"/>
      <c r="H5" s="107"/>
      <c r="I5" s="107"/>
      <c r="J5" s="107"/>
      <c r="L5" s="110" t="s">
        <v>282</v>
      </c>
      <c r="M5" s="107"/>
      <c r="N5" s="107"/>
      <c r="O5" s="107"/>
      <c r="P5" s="107"/>
      <c r="Q5" s="107"/>
      <c r="R5" s="107"/>
    </row>
    <row r="6" spans="1:21" ht="28.15" customHeight="1" x14ac:dyDescent="0.25">
      <c r="A6" s="17" t="s">
        <v>200</v>
      </c>
      <c r="B6" s="17" t="s">
        <v>283</v>
      </c>
      <c r="C6" s="17" t="s">
        <v>284</v>
      </c>
      <c r="D6" s="17" t="s">
        <v>285</v>
      </c>
      <c r="E6" s="17" t="s">
        <v>286</v>
      </c>
      <c r="F6" s="17" t="s">
        <v>287</v>
      </c>
      <c r="G6" s="17" t="s">
        <v>288</v>
      </c>
      <c r="H6" s="17" t="s">
        <v>289</v>
      </c>
      <c r="I6" s="17" t="s">
        <v>290</v>
      </c>
      <c r="J6" s="17" t="s">
        <v>291</v>
      </c>
      <c r="L6" s="17" t="s">
        <v>200</v>
      </c>
      <c r="M6" s="17" t="s">
        <v>292</v>
      </c>
      <c r="N6" s="17" t="s">
        <v>293</v>
      </c>
      <c r="O6" s="17" t="s">
        <v>294</v>
      </c>
      <c r="P6" s="17" t="s">
        <v>295</v>
      </c>
      <c r="Q6" s="17" t="s">
        <v>296</v>
      </c>
      <c r="R6" s="17" t="s">
        <v>297</v>
      </c>
      <c r="S6" s="86" t="s">
        <v>546</v>
      </c>
      <c r="T6" s="86" t="s">
        <v>337</v>
      </c>
      <c r="U6" s="86" t="s">
        <v>547</v>
      </c>
    </row>
    <row r="7" spans="1:21" x14ac:dyDescent="0.25">
      <c r="A7" s="46" t="s">
        <v>298</v>
      </c>
      <c r="B7" s="47">
        <f>IF(INDEX(engPainel,1,2)="","",INDEX(engPainel,1,2))</f>
        <v>25</v>
      </c>
      <c r="C7" s="48">
        <f>IF(INDEX(engPainel,1,3)="","",INDEX(engPainel,1,3))</f>
        <v>2.304872</v>
      </c>
      <c r="D7" s="48">
        <f>IF(INDEX(engPainel,1,4)="","",INDEX(engPainel,1,4))</f>
        <v>1.8678765126920675E-2</v>
      </c>
      <c r="E7" s="49">
        <f>IF(INDEX(engPainel,1,5)="","",INDEX(engPainel,1,5))</f>
        <v>0.81040357672446339</v>
      </c>
      <c r="F7" s="49">
        <f>IF(INDEX(engPainel,1,6)="","",INDEX(engPainel,1,6))</f>
        <v>4</v>
      </c>
      <c r="G7" s="49">
        <f>IFERROR(INDEX(Estatística!$J$7:$J$130,MATCH(selAnalito,Estatística!$A$7:$A$130,0)),"")</f>
        <v>0.86239034496887113</v>
      </c>
      <c r="H7" s="49">
        <f>IF($E7="","",$E7*1.65+ABS(IF(ISNUMBER($G7),$G7,0)))</f>
        <v>2.1995562465642355</v>
      </c>
      <c r="I7" s="50">
        <f>IF(OR($E7="",$E7=0,$F7=""),"",($F7-ABS(IF(ISNUMBER($G7),$G7,0)))/$E7)</f>
        <v>3.8716631381526017</v>
      </c>
      <c r="J7" s="47" t="str">
        <f>IF(INDEX(engPainel,1,10)="","",INDEX(engPainel,1,10))</f>
        <v>OK</v>
      </c>
      <c r="L7" s="46" t="s">
        <v>298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0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299</v>
      </c>
      <c r="B8" s="47">
        <f>IF(INDEX(engPainel,2,2)="","",INDEX(engPainel,2,2))</f>
        <v>25</v>
      </c>
      <c r="C8" s="48">
        <f>IF(INDEX(engPainel,2,3)="","",INDEX(engPainel,2,3))</f>
        <v>4.371264</v>
      </c>
      <c r="D8" s="48">
        <f>IF(INDEX(engPainel,2,4)="","",INDEX(engPainel,2,4))</f>
        <v>2.954837671796318E-2</v>
      </c>
      <c r="E8" s="49">
        <f>IF(INDEX(engPainel,2,5)="","",INDEX(engPainel,2,5))</f>
        <v>0.67596870648771568</v>
      </c>
      <c r="F8" s="49">
        <f>IF(INDEX(engPainel,2,6)="","",INDEX(engPainel,2,6))</f>
        <v>4</v>
      </c>
      <c r="G8" s="49">
        <f>IFERROR(INDEX(Estatística!$J$7:$J$130,MATCH(selAnalito,Estatística!$A$7:$A$130,0)),"")</f>
        <v>0.86239034496887113</v>
      </c>
      <c r="H8" s="49">
        <f>IF($E8="","",$E8*1.65+ABS(IF(ISNUMBER($G8),$G8,0)))</f>
        <v>1.9777387106736017</v>
      </c>
      <c r="I8" s="50">
        <f>IF(OR($E8="",$E8=0,$F8=""),"",($F8-ABS(IF(ISNUMBER($G8),$G8,0)))/$E8)</f>
        <v>4.6416492729876815</v>
      </c>
      <c r="J8" s="47" t="str">
        <f>IF(INDEX(engPainel,2,10)="","",INDEX(engPainel,2,10))</f>
        <v>OK</v>
      </c>
      <c r="L8" s="46" t="s">
        <v>299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0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0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300</v>
      </c>
      <c r="B9" s="47">
        <f>IF(INDEX(engPainel,3,2)="","",INDEX(engPainel,3,2))</f>
        <v>25</v>
      </c>
      <c r="C9" s="48">
        <f>IF(INDEX(engPainel,3,3)="","",INDEX(engPainel,3,3))</f>
        <v>5.1196200000000003</v>
      </c>
      <c r="D9" s="48">
        <f>IF(INDEX(engPainel,3,4)="","",INDEX(engPainel,3,4))</f>
        <v>3.4443298816073623E-2</v>
      </c>
      <c r="E9" s="49">
        <f>IF(INDEX(engPainel,3,5)="","",INDEX(engPainel,3,5))</f>
        <v>0.67277061219531176</v>
      </c>
      <c r="F9" s="49">
        <f>IF(INDEX(engPainel,3,6)="","",INDEX(engPainel,3,6))</f>
        <v>4</v>
      </c>
      <c r="G9" s="49">
        <f>IFERROR(INDEX(Estatística!$J$7:$J$130,MATCH(selAnalito,Estatística!$A$7:$A$130,0)),"")</f>
        <v>0.86239034496887113</v>
      </c>
      <c r="H9" s="49">
        <f>IF($E9="","",$E9*1.65+ABS(IF(ISNUMBER($G9),$G9,0)))</f>
        <v>1.9724618550911353</v>
      </c>
      <c r="I9" s="50">
        <f>IF(OR($E9="",$E9=0,$F9=""),"",($F9-ABS(IF(ISNUMBER($G9),$G9,0)))/$E9)</f>
        <v>4.6637138991443496</v>
      </c>
      <c r="J9" s="47" t="str">
        <f>IF(INDEX(engPainel,3,10)="","",INDEX(engPainel,3,10))</f>
        <v>OK</v>
      </c>
      <c r="L9" s="46" t="s">
        <v>300</v>
      </c>
      <c r="M9" s="47">
        <f>IF(INDEX(engPainel,3,13)="","",INDEX(engPainel,3,13))</f>
        <v>0</v>
      </c>
      <c r="N9" s="47">
        <f>IF(INDEX(engPainel,3,14)="","",INDEX(engPainel,3,14))</f>
        <v>0</v>
      </c>
      <c r="O9" s="47">
        <f>IF(INDEX(engPainel,3,15)="","",INDEX(engPainel,3,15))</f>
        <v>0</v>
      </c>
      <c r="P9" s="47">
        <f>IF(INDEX(engPainel,3,16)="","",INDEX(engPainel,3,16))</f>
        <v>0</v>
      </c>
      <c r="Q9" s="47">
        <f>IF(INDEX(engPainel,3,17)="","",INDEX(engPainel,3,17))</f>
        <v>0</v>
      </c>
      <c r="R9" s="47">
        <f>IF(INDEX(engPainel,3,18)="","",INDEX(engPainel,3,18))</f>
        <v>0</v>
      </c>
      <c r="S9" t="str">
        <f>IF(INDEX(engPainel,3,19)="","",INDEX(engPainel,3,19))</f>
        <v>—</v>
      </c>
      <c r="T9" t="str">
        <f>IF(INDEX(engPainel,3,20)="","",INDEX(engPainel,3,20))</f>
        <v/>
      </c>
      <c r="U9" t="str">
        <f>IF(INDEX(engPainel,3,21)="","",INDEX(engPainel,3,21))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8" priority="2" operator="greaterThanOrEqual">
      <formula>4</formula>
    </cfRule>
    <cfRule type="cellIs" dxfId="17" priority="3" operator="lessThan">
      <formula>3</formula>
    </cfRule>
  </conditionalFormatting>
  <conditionalFormatting sqref="J7:J9">
    <cfRule type="cellIs" dxfId="16" priority="4" operator="equal">
      <formula>"OK"</formula>
    </cfRule>
    <cfRule type="cellIs" dxfId="15" priority="5" operator="equal">
      <formula>"REJEITADO"</formula>
    </cfRule>
  </conditionalFormatting>
  <conditionalFormatting sqref="M7:Q9">
    <cfRule type="cellIs" dxfId="14" priority="14" operator="greaterThan">
      <formula>0</formula>
    </cfRule>
  </conditionalFormatting>
  <conditionalFormatting sqref="O3">
    <cfRule type="expression" dxfId="13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6" t="s">
        <v>301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13" ht="19.899999999999999" customHeight="1" x14ac:dyDescent="0.25">
      <c r="A2" s="12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28.15" customHeight="1" x14ac:dyDescent="0.25">
      <c r="A3" s="17" t="s">
        <v>302</v>
      </c>
      <c r="B3" s="17" t="s">
        <v>199</v>
      </c>
      <c r="C3" s="17" t="s">
        <v>114</v>
      </c>
      <c r="D3" s="17" t="s">
        <v>200</v>
      </c>
      <c r="E3" s="17" t="s">
        <v>379</v>
      </c>
      <c r="F3" s="17" t="s">
        <v>548</v>
      </c>
      <c r="G3" s="17"/>
      <c r="H3" s="17"/>
      <c r="I3" s="17" t="s">
        <v>303</v>
      </c>
      <c r="J3" s="17" t="s">
        <v>549</v>
      </c>
      <c r="K3" s="17" t="s">
        <v>304</v>
      </c>
      <c r="L3" s="17" t="s">
        <v>305</v>
      </c>
      <c r="M3" s="17" t="s">
        <v>550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377</v>
      </c>
      <c r="J4" s="104" t="s">
        <v>306</v>
      </c>
      <c r="K4" s="105"/>
      <c r="L4" s="105"/>
      <c r="M4" s="37" t="s">
        <v>307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308</v>
      </c>
      <c r="J5" s="104" t="s">
        <v>309</v>
      </c>
      <c r="K5" s="105"/>
      <c r="L5" s="105"/>
      <c r="M5" s="37" t="s">
        <v>307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6" t="s">
        <v>310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</row>
    <row r="2" spans="1:15" ht="19.899999999999999" customHeight="1" x14ac:dyDescent="0.25">
      <c r="A2" s="111" t="s">
        <v>311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</row>
    <row r="3" spans="1:15" ht="28.15" customHeight="1" x14ac:dyDescent="0.25">
      <c r="A3" s="17" t="s">
        <v>114</v>
      </c>
      <c r="B3" s="17" t="s">
        <v>312</v>
      </c>
      <c r="C3" s="17" t="s">
        <v>313</v>
      </c>
      <c r="D3" s="17" t="s">
        <v>199</v>
      </c>
      <c r="E3" s="17" t="s">
        <v>314</v>
      </c>
      <c r="F3" s="17" t="s">
        <v>315</v>
      </c>
      <c r="G3" s="17" t="s">
        <v>316</v>
      </c>
      <c r="H3" s="17" t="s">
        <v>317</v>
      </c>
      <c r="I3" s="17" t="s">
        <v>318</v>
      </c>
      <c r="J3" s="17" t="s">
        <v>319</v>
      </c>
      <c r="K3" s="17" t="s">
        <v>320</v>
      </c>
      <c r="L3" s="17" t="s">
        <v>321</v>
      </c>
      <c r="M3" s="17" t="s">
        <v>291</v>
      </c>
      <c r="N3" s="17" t="s">
        <v>288</v>
      </c>
      <c r="O3" s="17" t="s">
        <v>322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323</v>
      </c>
      <c r="F4" s="39" t="s">
        <v>324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323</v>
      </c>
      <c r="F5" s="39" t="s">
        <v>325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323</v>
      </c>
      <c r="F6" s="39" t="s">
        <v>326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323</v>
      </c>
      <c r="F7" s="39" t="s">
        <v>327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323</v>
      </c>
      <c r="F8" s="39" t="s">
        <v>328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323</v>
      </c>
      <c r="F9" s="39" t="s">
        <v>324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323</v>
      </c>
      <c r="F10" s="39" t="s">
        <v>325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323</v>
      </c>
      <c r="F11" s="39" t="s">
        <v>326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323</v>
      </c>
      <c r="F12" s="39" t="s">
        <v>327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323</v>
      </c>
      <c r="F13" s="39" t="s">
        <v>328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323</v>
      </c>
      <c r="F14" s="39" t="s">
        <v>324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323</v>
      </c>
      <c r="F15" s="39" t="s">
        <v>325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323</v>
      </c>
      <c r="F16" s="39" t="s">
        <v>326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323</v>
      </c>
      <c r="F17" s="39" t="s">
        <v>327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323</v>
      </c>
      <c r="F18" s="39" t="s">
        <v>328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323</v>
      </c>
      <c r="F19" s="39" t="s">
        <v>324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323</v>
      </c>
      <c r="F20" s="39" t="s">
        <v>325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323</v>
      </c>
      <c r="F21" s="39" t="s">
        <v>326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323</v>
      </c>
      <c r="F22" s="39" t="s">
        <v>327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323</v>
      </c>
      <c r="F23" s="39" t="s">
        <v>328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323</v>
      </c>
      <c r="F24" s="39" t="s">
        <v>324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323</v>
      </c>
      <c r="F25" s="39" t="s">
        <v>325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323</v>
      </c>
      <c r="F26" s="39" t="s">
        <v>326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323</v>
      </c>
      <c r="F27" s="39" t="s">
        <v>327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323</v>
      </c>
      <c r="F28" s="39" t="s">
        <v>328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323</v>
      </c>
      <c r="F29" s="39" t="s">
        <v>324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323</v>
      </c>
      <c r="F30" s="39" t="s">
        <v>325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323</v>
      </c>
      <c r="F31" s="39" t="s">
        <v>326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323</v>
      </c>
      <c r="F32" s="39" t="s">
        <v>327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323</v>
      </c>
      <c r="F33" s="39" t="s">
        <v>328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323</v>
      </c>
      <c r="F34" s="39" t="s">
        <v>324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323</v>
      </c>
      <c r="F35" s="39" t="s">
        <v>325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323</v>
      </c>
      <c r="F36" s="39" t="s">
        <v>326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323</v>
      </c>
      <c r="F37" s="39" t="s">
        <v>327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323</v>
      </c>
      <c r="F38" s="39" t="s">
        <v>328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323</v>
      </c>
      <c r="F39" s="39" t="s">
        <v>324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323</v>
      </c>
      <c r="F40" s="39" t="s">
        <v>325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323</v>
      </c>
      <c r="F41" s="39" t="s">
        <v>326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323</v>
      </c>
      <c r="F42" s="39" t="s">
        <v>327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323</v>
      </c>
      <c r="F43" s="39" t="s">
        <v>328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323</v>
      </c>
      <c r="F44" s="39" t="s">
        <v>324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323</v>
      </c>
      <c r="F45" s="39" t="s">
        <v>325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323</v>
      </c>
      <c r="F46" s="39" t="s">
        <v>326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323</v>
      </c>
      <c r="F47" s="39" t="s">
        <v>327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323</v>
      </c>
      <c r="F48" s="39" t="s">
        <v>328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323</v>
      </c>
      <c r="F49" s="39" t="s">
        <v>324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323</v>
      </c>
      <c r="F50" s="39" t="s">
        <v>325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323</v>
      </c>
      <c r="F51" s="39" t="s">
        <v>326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323</v>
      </c>
      <c r="F52" s="39" t="s">
        <v>327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323</v>
      </c>
      <c r="F53" s="39" t="s">
        <v>328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323</v>
      </c>
      <c r="F54" s="39" t="s">
        <v>324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323</v>
      </c>
      <c r="F55" s="39" t="s">
        <v>325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323</v>
      </c>
      <c r="F56" s="39" t="s">
        <v>326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323</v>
      </c>
      <c r="F57" s="39" t="s">
        <v>327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323</v>
      </c>
      <c r="F58" s="39" t="s">
        <v>328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323</v>
      </c>
      <c r="F59" s="39" t="s">
        <v>324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323</v>
      </c>
      <c r="F60" s="39" t="s">
        <v>325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323</v>
      </c>
      <c r="F61" s="39" t="s">
        <v>326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323</v>
      </c>
      <c r="F62" s="39" t="s">
        <v>327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323</v>
      </c>
      <c r="F63" s="39" t="s">
        <v>328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323</v>
      </c>
      <c r="F64" s="39" t="s">
        <v>324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323</v>
      </c>
      <c r="F65" s="39" t="s">
        <v>325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323</v>
      </c>
      <c r="F66" s="39" t="s">
        <v>326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323</v>
      </c>
      <c r="F67" s="39" t="s">
        <v>327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323</v>
      </c>
      <c r="F68" s="39" t="s">
        <v>328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323</v>
      </c>
      <c r="F69" s="39" t="s">
        <v>324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323</v>
      </c>
      <c r="F70" s="39" t="s">
        <v>325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323</v>
      </c>
      <c r="F71" s="39" t="s">
        <v>326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323</v>
      </c>
      <c r="F72" s="39" t="s">
        <v>327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323</v>
      </c>
      <c r="F73" s="39" t="s">
        <v>328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323</v>
      </c>
      <c r="F74" s="39" t="s">
        <v>324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323</v>
      </c>
      <c r="F75" s="39" t="s">
        <v>325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323</v>
      </c>
      <c r="F76" s="39" t="s">
        <v>326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323</v>
      </c>
      <c r="F77" s="39" t="s">
        <v>327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323</v>
      </c>
      <c r="F78" s="39" t="s">
        <v>328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323</v>
      </c>
      <c r="F79" s="39" t="s">
        <v>324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323</v>
      </c>
      <c r="F80" s="39" t="s">
        <v>325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323</v>
      </c>
      <c r="F81" s="39" t="s">
        <v>326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323</v>
      </c>
      <c r="F82" s="39" t="s">
        <v>327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323</v>
      </c>
      <c r="F83" s="39" t="s">
        <v>328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323</v>
      </c>
      <c r="F84" s="39" t="s">
        <v>324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323</v>
      </c>
      <c r="F85" s="39" t="s">
        <v>325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323</v>
      </c>
      <c r="F86" s="39" t="s">
        <v>326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323</v>
      </c>
      <c r="F87" s="39" t="s">
        <v>327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323</v>
      </c>
      <c r="F88" s="39" t="s">
        <v>328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323</v>
      </c>
      <c r="F89" s="39" t="s">
        <v>324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323</v>
      </c>
      <c r="F90" s="39" t="s">
        <v>325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323</v>
      </c>
      <c r="F91" s="39" t="s">
        <v>326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323</v>
      </c>
      <c r="F92" s="39" t="s">
        <v>327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323</v>
      </c>
      <c r="F93" s="39" t="s">
        <v>328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6" t="s">
        <v>329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</row>
    <row r="2" spans="1:21" ht="19.899999999999999" customHeight="1" x14ac:dyDescent="0.25">
      <c r="A2" s="111" t="s">
        <v>330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21" ht="15.75" x14ac:dyDescent="0.25">
      <c r="A3" s="46" t="s">
        <v>331</v>
      </c>
      <c r="B3" s="51">
        <v>2025</v>
      </c>
      <c r="C3" s="46" t="s">
        <v>332</v>
      </c>
      <c r="D3" s="51">
        <v>2025</v>
      </c>
      <c r="F3" s="121" t="s">
        <v>333</v>
      </c>
      <c r="G3" s="107"/>
      <c r="H3" s="107"/>
      <c r="I3" s="107"/>
      <c r="J3" s="107"/>
      <c r="K3" s="107"/>
      <c r="L3" s="107"/>
      <c r="M3" s="107"/>
    </row>
    <row r="4" spans="1:21" ht="15.75" x14ac:dyDescent="0.25">
      <c r="A4" s="46" t="s">
        <v>334</v>
      </c>
      <c r="B4" s="62"/>
      <c r="F4" s="121" t="s">
        <v>335</v>
      </c>
      <c r="G4" s="107"/>
      <c r="H4" s="107"/>
      <c r="I4" s="107"/>
      <c r="J4" s="107"/>
      <c r="K4" s="107"/>
      <c r="L4" s="107"/>
      <c r="M4" s="107"/>
    </row>
    <row r="6" spans="1:21" ht="28.15" customHeight="1" x14ac:dyDescent="0.25">
      <c r="A6" s="17" t="s">
        <v>114</v>
      </c>
      <c r="B6" s="17" t="s">
        <v>200</v>
      </c>
      <c r="C6" s="17" t="s">
        <v>283</v>
      </c>
      <c r="D6" s="17" t="s">
        <v>284</v>
      </c>
      <c r="E6" s="17" t="s">
        <v>285</v>
      </c>
      <c r="F6" s="17" t="s">
        <v>286</v>
      </c>
      <c r="G6" s="17" t="s">
        <v>287</v>
      </c>
      <c r="H6" s="17" t="s">
        <v>132</v>
      </c>
      <c r="I6" s="17" t="s">
        <v>133</v>
      </c>
      <c r="J6" s="17" t="s">
        <v>336</v>
      </c>
      <c r="K6" s="17" t="s">
        <v>289</v>
      </c>
      <c r="L6" s="17" t="s">
        <v>290</v>
      </c>
      <c r="M6" s="17" t="s">
        <v>337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25</v>
      </c>
      <c r="D7" s="60">
        <f t="shared" ref="D7:D38" si="1">IF(INDEX(engEstat,ROW()-6,4)="","",INDEX(engEstat,ROW()-6,4))</f>
        <v>3.0055680000000002</v>
      </c>
      <c r="E7" s="60">
        <f t="shared" ref="E7:E38" si="2">IF(INDEX(engEstat,ROW()-6,5)="","",INDEX(engEstat,ROW()-6,5))</f>
        <v>6.8982997422070119E-2</v>
      </c>
      <c r="F7" s="61">
        <f t="shared" ref="F7:F38" si="3">IF(INDEX(engEstat,ROW()-6,6)="","",INDEX(engEstat,ROW()-6,6))</f>
        <v>2.2951734055616146</v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>
        <f t="shared" ref="K7:K38" si="8">IF(OR($F7="",$J7=""),"",$F7*1.65+ABS($J7))</f>
        <v>4.7396542689031484</v>
      </c>
      <c r="L7" s="20">
        <f t="shared" ref="L7:L38" si="9">IF(OR($F7="",$F7=0,$G7="",$J7=""),"",($G7-ABS($J7))/$F7)</f>
        <v>2.6348256892571298</v>
      </c>
      <c r="M7" s="37" t="str">
        <f t="shared" ref="M7:M38" si="10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25</v>
      </c>
      <c r="D8" s="60">
        <f t="shared" si="1"/>
        <v>6.8242840000000005</v>
      </c>
      <c r="E8" s="60">
        <f t="shared" si="2"/>
        <v>0.11267110203301166</v>
      </c>
      <c r="F8" s="61">
        <f t="shared" si="3"/>
        <v>1.6510318449966568</v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>
        <f t="shared" si="8"/>
        <v>3.676820693970968</v>
      </c>
      <c r="L8" s="20">
        <f t="shared" si="9"/>
        <v>3.6627893450993736</v>
      </c>
      <c r="M8" s="37" t="str">
        <f t="shared" si="10"/>
        <v>Marginal</v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25</v>
      </c>
      <c r="D9" s="60">
        <f t="shared" si="1"/>
        <v>16.518732000000004</v>
      </c>
      <c r="E9" s="60">
        <f t="shared" si="2"/>
        <v>0.14884634056637064</v>
      </c>
      <c r="F9" s="61">
        <f t="shared" si="3"/>
        <v>0.90107606665191131</v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>
        <f t="shared" si="8"/>
        <v>2.4393936597021382</v>
      </c>
      <c r="L9" s="20">
        <f t="shared" si="9"/>
        <v>6.7112889511575933</v>
      </c>
      <c r="M9" s="37" t="str">
        <f t="shared" si="10"/>
        <v>Excelente</v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25</v>
      </c>
      <c r="D10" s="60">
        <f t="shared" si="1"/>
        <v>2.304872</v>
      </c>
      <c r="E10" s="60">
        <f t="shared" si="2"/>
        <v>1.8678765126920675E-2</v>
      </c>
      <c r="F10" s="61">
        <f t="shared" si="3"/>
        <v>0.81040357672446339</v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>
        <f t="shared" si="8"/>
        <v>2.1995562465642355</v>
      </c>
      <c r="L10" s="20">
        <f t="shared" si="9"/>
        <v>3.8716631381526017</v>
      </c>
      <c r="M10" s="37" t="str">
        <f t="shared" si="10"/>
        <v>Marginal</v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25</v>
      </c>
      <c r="D11" s="60">
        <f t="shared" si="1"/>
        <v>4.371264</v>
      </c>
      <c r="E11" s="60">
        <f t="shared" si="2"/>
        <v>2.954837671796318E-2</v>
      </c>
      <c r="F11" s="61">
        <f t="shared" si="3"/>
        <v>0.67596870648771568</v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>
        <f t="shared" si="8"/>
        <v>1.9777387106736017</v>
      </c>
      <c r="L11" s="20">
        <f t="shared" si="9"/>
        <v>4.6416492729876815</v>
      </c>
      <c r="M11" s="37" t="str">
        <f t="shared" si="10"/>
        <v>Bom</v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25</v>
      </c>
      <c r="D12" s="60">
        <f t="shared" si="1"/>
        <v>5.1196200000000003</v>
      </c>
      <c r="E12" s="60">
        <f t="shared" si="2"/>
        <v>3.4443298816073623E-2</v>
      </c>
      <c r="F12" s="61">
        <f t="shared" si="3"/>
        <v>0.67277061219531176</v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>
        <f t="shared" si="8"/>
        <v>1.9724618550911353</v>
      </c>
      <c r="L12" s="20">
        <f t="shared" si="9"/>
        <v>4.6637138991443496</v>
      </c>
      <c r="M12" s="37" t="str">
        <f t="shared" si="10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25</v>
      </c>
      <c r="D13" s="60">
        <f t="shared" si="1"/>
        <v>5.4805919999999979</v>
      </c>
      <c r="E13" s="60">
        <f t="shared" si="2"/>
        <v>4.8721349871830584E-2</v>
      </c>
      <c r="F13" s="61">
        <f t="shared" si="3"/>
        <v>0.88897969182582104</v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>
        <f t="shared" si="8"/>
        <v>2.2869925100069368</v>
      </c>
      <c r="L13" s="20">
        <f t="shared" si="9"/>
        <v>3.5769365833035192</v>
      </c>
      <c r="M13" s="37" t="str">
        <f t="shared" si="10"/>
        <v>Marginal</v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25</v>
      </c>
      <c r="D14" s="60">
        <f t="shared" si="1"/>
        <v>12.293559999999999</v>
      </c>
      <c r="E14" s="60">
        <f t="shared" si="2"/>
        <v>6.4464027436496152E-2</v>
      </c>
      <c r="F14" s="61">
        <f t="shared" si="3"/>
        <v>0.52437233345341916</v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>
        <f t="shared" si="8"/>
        <v>1.6853903686924738</v>
      </c>
      <c r="L14" s="20">
        <f t="shared" si="9"/>
        <v>6.0640575000666708</v>
      </c>
      <c r="M14" s="37" t="str">
        <f t="shared" si="10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25</v>
      </c>
      <c r="D15" s="60">
        <f t="shared" si="1"/>
        <v>15.54524</v>
      </c>
      <c r="E15" s="60">
        <f t="shared" si="2"/>
        <v>8.8394235294691773E-2</v>
      </c>
      <c r="F15" s="61">
        <f t="shared" si="3"/>
        <v>0.56862573556080043</v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>
        <f t="shared" si="8"/>
        <v>1.7584084821696528</v>
      </c>
      <c r="L15" s="20">
        <f t="shared" si="9"/>
        <v>5.5921211134941045</v>
      </c>
      <c r="M15" s="37" t="str">
        <f t="shared" si="10"/>
        <v>Bom</v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25</v>
      </c>
      <c r="D16" s="60">
        <f t="shared" si="1"/>
        <v>16.550387999999998</v>
      </c>
      <c r="E16" s="60">
        <f t="shared" si="2"/>
        <v>0.30147793634029046</v>
      </c>
      <c r="F16" s="61">
        <f t="shared" si="3"/>
        <v>1.8215762454650035</v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>
        <f t="shared" si="8"/>
        <v>4.3788700980780968</v>
      </c>
      <c r="L16" s="20">
        <f t="shared" si="9"/>
        <v>1.4420097503350013</v>
      </c>
      <c r="M16" s="37" t="str">
        <f t="shared" si="10"/>
        <v>Inaceitável</v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25</v>
      </c>
      <c r="D17" s="60">
        <f t="shared" si="1"/>
        <v>35.802600000000005</v>
      </c>
      <c r="E17" s="60">
        <f t="shared" si="2"/>
        <v>0.49531058185748494</v>
      </c>
      <c r="F17" s="61">
        <f t="shared" si="3"/>
        <v>1.3834486374103694</v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>
        <f t="shared" si="8"/>
        <v>3.6559595447879509</v>
      </c>
      <c r="L17" s="20">
        <f t="shared" si="9"/>
        <v>1.8986832151976725</v>
      </c>
      <c r="M17" s="37" t="str">
        <f t="shared" si="10"/>
        <v>Inaceitável</v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25</v>
      </c>
      <c r="D18" s="60">
        <f t="shared" si="1"/>
        <v>44.942519999999995</v>
      </c>
      <c r="E18" s="60">
        <f t="shared" si="2"/>
        <v>0.46959776759832833</v>
      </c>
      <c r="F18" s="61">
        <f t="shared" si="3"/>
        <v>1.044885261436894</v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>
        <f t="shared" si="8"/>
        <v>3.097329974431716</v>
      </c>
      <c r="L18" s="20">
        <f t="shared" si="9"/>
        <v>2.5138939210674289</v>
      </c>
      <c r="M18" s="37" t="str">
        <f t="shared" si="10"/>
        <v>Inaceitável</v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25</v>
      </c>
      <c r="D19" s="60">
        <f t="shared" si="1"/>
        <v>72.155820000000006</v>
      </c>
      <c r="E19" s="60">
        <f t="shared" si="2"/>
        <v>0.74372419675127821</v>
      </c>
      <c r="F19" s="61">
        <f t="shared" si="3"/>
        <v>1.0307196242122647</v>
      </c>
      <c r="G19" s="61">
        <f t="shared" si="4"/>
        <v>2.4095619923060774</v>
      </c>
      <c r="H19" s="61" t="str">
        <f t="shared" si="5"/>
        <v/>
      </c>
      <c r="I19" s="61">
        <f t="shared" si="6"/>
        <v>0.60000000000000009</v>
      </c>
      <c r="J19" s="61">
        <f t="shared" si="7"/>
        <v>1.1359564546310974</v>
      </c>
      <c r="K19" s="61">
        <f t="shared" si="8"/>
        <v>2.8366438345813343</v>
      </c>
      <c r="L19" s="20">
        <f t="shared" si="9"/>
        <v>1.2356469283762233</v>
      </c>
      <c r="M19" s="37" t="str">
        <f t="shared" si="10"/>
        <v>Inaceitável</v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25</v>
      </c>
      <c r="D20" s="60">
        <f t="shared" si="1"/>
        <v>81.972576000000004</v>
      </c>
      <c r="E20" s="60">
        <f t="shared" si="2"/>
        <v>0.75889536788677248</v>
      </c>
      <c r="F20" s="61">
        <f t="shared" si="3"/>
        <v>0.92579177685811953</v>
      </c>
      <c r="G20" s="61">
        <f t="shared" si="4"/>
        <v>2.4095619923060774</v>
      </c>
      <c r="H20" s="61" t="str">
        <f t="shared" si="5"/>
        <v/>
      </c>
      <c r="I20" s="61">
        <f t="shared" si="6"/>
        <v>0.60000000000000009</v>
      </c>
      <c r="J20" s="61">
        <f t="shared" si="7"/>
        <v>1.1359564546310974</v>
      </c>
      <c r="K20" s="61">
        <f t="shared" si="8"/>
        <v>2.6635128864469948</v>
      </c>
      <c r="L20" s="20">
        <f t="shared" si="9"/>
        <v>1.3756932924995768</v>
      </c>
      <c r="M20" s="37" t="str">
        <f t="shared" si="10"/>
        <v>Inaceitável</v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25</v>
      </c>
      <c r="D21" s="60">
        <f t="shared" si="1"/>
        <v>87.571144000000004</v>
      </c>
      <c r="E21" s="60">
        <f t="shared" si="2"/>
        <v>0.63200297538856509</v>
      </c>
      <c r="F21" s="61">
        <f t="shared" si="3"/>
        <v>0.72170231713378674</v>
      </c>
      <c r="G21" s="61">
        <f t="shared" si="4"/>
        <v>2.4095619923060774</v>
      </c>
      <c r="H21" s="61" t="str">
        <f t="shared" si="5"/>
        <v/>
      </c>
      <c r="I21" s="61">
        <f t="shared" si="6"/>
        <v>0.60000000000000009</v>
      </c>
      <c r="J21" s="61">
        <f t="shared" si="7"/>
        <v>1.1359564546310974</v>
      </c>
      <c r="K21" s="61">
        <f t="shared" si="8"/>
        <v>2.3267652779018455</v>
      </c>
      <c r="L21" s="20">
        <f t="shared" si="9"/>
        <v>1.7647241909005584</v>
      </c>
      <c r="M21" s="37" t="str">
        <f t="shared" si="10"/>
        <v>Inaceitável</v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25</v>
      </c>
      <c r="D22" s="60">
        <f t="shared" si="1"/>
        <v>23.806176000000001</v>
      </c>
      <c r="E22" s="60">
        <f t="shared" si="2"/>
        <v>0.26810840512747824</v>
      </c>
      <c r="F22" s="61">
        <f t="shared" si="3"/>
        <v>1.1262136561851774</v>
      </c>
      <c r="G22" s="61">
        <f t="shared" si="4"/>
        <v>2.6301695796471778</v>
      </c>
      <c r="H22" s="61" t="str">
        <f t="shared" si="5"/>
        <v/>
      </c>
      <c r="I22" s="61">
        <f t="shared" si="6"/>
        <v>0.60000000000000009</v>
      </c>
      <c r="J22" s="61">
        <f t="shared" si="7"/>
        <v>0.69347393077349739</v>
      </c>
      <c r="K22" s="61">
        <f t="shared" si="8"/>
        <v>2.55172646347904</v>
      </c>
      <c r="L22" s="20">
        <f t="shared" si="9"/>
        <v>1.7196520733320246</v>
      </c>
      <c r="M22" s="37" t="str">
        <f t="shared" si="10"/>
        <v>Inaceitável</v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25</v>
      </c>
      <c r="D23" s="60">
        <f t="shared" si="1"/>
        <v>28.065932000000004</v>
      </c>
      <c r="E23" s="60">
        <f t="shared" si="2"/>
        <v>0.22880332842858758</v>
      </c>
      <c r="F23" s="61">
        <f t="shared" si="3"/>
        <v>0.8152350986547946</v>
      </c>
      <c r="G23" s="61">
        <f t="shared" si="4"/>
        <v>2.6301695796471778</v>
      </c>
      <c r="H23" s="61" t="str">
        <f t="shared" si="5"/>
        <v/>
      </c>
      <c r="I23" s="61">
        <f t="shared" si="6"/>
        <v>0.60000000000000009</v>
      </c>
      <c r="J23" s="61">
        <f t="shared" si="7"/>
        <v>0.69347393077349739</v>
      </c>
      <c r="K23" s="61">
        <f t="shared" si="8"/>
        <v>2.0386118435539085</v>
      </c>
      <c r="L23" s="20">
        <f t="shared" si="9"/>
        <v>2.3756283948880372</v>
      </c>
      <c r="M23" s="37" t="str">
        <f t="shared" si="10"/>
        <v>Inaceitável</v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25</v>
      </c>
      <c r="D24" s="60">
        <f t="shared" si="1"/>
        <v>30.337060000000001</v>
      </c>
      <c r="E24" s="60">
        <f t="shared" si="2"/>
        <v>0.18563368947113715</v>
      </c>
      <c r="F24" s="61">
        <f t="shared" si="3"/>
        <v>0.61190401927918248</v>
      </c>
      <c r="G24" s="61">
        <f t="shared" si="4"/>
        <v>2.6301695796471778</v>
      </c>
      <c r="H24" s="61" t="str">
        <f t="shared" si="5"/>
        <v/>
      </c>
      <c r="I24" s="61">
        <f t="shared" si="6"/>
        <v>0.60000000000000009</v>
      </c>
      <c r="J24" s="61">
        <f t="shared" si="7"/>
        <v>0.69347393077349739</v>
      </c>
      <c r="K24" s="61">
        <f t="shared" si="8"/>
        <v>1.7031155625841485</v>
      </c>
      <c r="L24" s="20">
        <f t="shared" si="9"/>
        <v>3.1650317498405891</v>
      </c>
      <c r="M24" s="37" t="str">
        <f t="shared" si="10"/>
        <v>Marginal</v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25</v>
      </c>
      <c r="D25" s="60">
        <f t="shared" si="1"/>
        <v>32.808888000000003</v>
      </c>
      <c r="E25" s="60">
        <f t="shared" si="2"/>
        <v>0.48486925498873695</v>
      </c>
      <c r="F25" s="61">
        <f t="shared" si="3"/>
        <v>1.4778594598778749</v>
      </c>
      <c r="G25" s="61">
        <f t="shared" si="4"/>
        <v>1.7378743866409962</v>
      </c>
      <c r="H25" s="61" t="str">
        <f t="shared" si="5"/>
        <v/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25</v>
      </c>
      <c r="D26" s="60">
        <f t="shared" si="1"/>
        <v>34.147188000000007</v>
      </c>
      <c r="E26" s="60">
        <f t="shared" si="2"/>
        <v>0.45496265077476394</v>
      </c>
      <c r="F26" s="61">
        <f t="shared" si="3"/>
        <v>1.332357589078093</v>
      </c>
      <c r="G26" s="61">
        <f t="shared" si="4"/>
        <v>1.7378743866409962</v>
      </c>
      <c r="H26" s="61" t="str">
        <f t="shared" si="5"/>
        <v/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25</v>
      </c>
      <c r="D27" s="60">
        <f t="shared" si="1"/>
        <v>34.581483999999989</v>
      </c>
      <c r="E27" s="60">
        <f t="shared" si="2"/>
        <v>0.32816524252272722</v>
      </c>
      <c r="F27" s="61">
        <f t="shared" si="3"/>
        <v>0.94896229011666278</v>
      </c>
      <c r="G27" s="61">
        <f t="shared" si="4"/>
        <v>1.7378743866409962</v>
      </c>
      <c r="H27" s="61" t="str">
        <f t="shared" si="5"/>
        <v/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25</v>
      </c>
      <c r="D28" s="60">
        <f t="shared" si="1"/>
        <v>68.461864000000006</v>
      </c>
      <c r="E28" s="60">
        <f t="shared" si="2"/>
        <v>2.7462517045784414</v>
      </c>
      <c r="F28" s="61">
        <f t="shared" si="3"/>
        <v>4.0113598200867582</v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25</v>
      </c>
      <c r="D29" s="60">
        <f t="shared" si="1"/>
        <v>227.46821199999999</v>
      </c>
      <c r="E29" s="60">
        <f t="shared" si="2"/>
        <v>9.8941051309740295</v>
      </c>
      <c r="F29" s="61">
        <f t="shared" si="3"/>
        <v>4.3496649681204813</v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25</v>
      </c>
      <c r="D30" s="60">
        <f t="shared" si="1"/>
        <v>517.29893199999981</v>
      </c>
      <c r="E30" s="60">
        <f t="shared" si="2"/>
        <v>13.25278600218711</v>
      </c>
      <c r="F30" s="61">
        <f t="shared" si="3"/>
        <v>2.5619202326493715</v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27.582809524942444</v>
      </c>
      <c r="H31" s="61" t="str">
        <f t="shared" si="5"/>
        <v/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27.582809524942444</v>
      </c>
      <c r="H32" s="61" t="str">
        <f t="shared" si="5"/>
        <v/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27.582809524942444</v>
      </c>
      <c r="H33" s="61" t="str">
        <f t="shared" si="5"/>
        <v/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22.757982753098187</v>
      </c>
      <c r="H34" s="61" t="str">
        <f t="shared" si="5"/>
        <v/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22.757982753098187</v>
      </c>
      <c r="H35" s="61" t="str">
        <f t="shared" si="5"/>
        <v/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22.757982753098187</v>
      </c>
      <c r="H36" s="61" t="str">
        <f t="shared" si="5"/>
        <v/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26.16342831769812</v>
      </c>
      <c r="H37" s="61" t="str">
        <f t="shared" si="5"/>
        <v/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26.16342831769812</v>
      </c>
      <c r="H38" s="61" t="str">
        <f t="shared" si="5"/>
        <v/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26.16342831769812</v>
      </c>
      <c r="H39" s="61" t="str">
        <f t="shared" ref="H39:H70" si="16">IF(INDEX(engEstat,ROW()-6,8)="","",INDEX(engEstat,ROW()-6,8))</f>
        <v/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43.555633017205778</v>
      </c>
      <c r="H40" s="61" t="str">
        <f t="shared" si="16"/>
        <v/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43.555633017205778</v>
      </c>
      <c r="H41" s="61" t="str">
        <f t="shared" si="16"/>
        <v/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43.555633017205778</v>
      </c>
      <c r="H42" s="61" t="str">
        <f t="shared" si="16"/>
        <v/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26.2487335922151</v>
      </c>
      <c r="H43" s="61" t="str">
        <f t="shared" si="16"/>
        <v/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26.2487335922151</v>
      </c>
      <c r="H44" s="61" t="str">
        <f t="shared" si="16"/>
        <v/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26.2487335922151</v>
      </c>
      <c r="H45" s="61" t="str">
        <f t="shared" si="16"/>
        <v/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25</v>
      </c>
      <c r="D46" s="60">
        <f t="shared" si="12"/>
        <v>1.2140600000000001</v>
      </c>
      <c r="E46" s="60">
        <f t="shared" si="13"/>
        <v>4.0568522280211308E-2</v>
      </c>
      <c r="F46" s="61">
        <f t="shared" si="14"/>
        <v>3.3415582656714911</v>
      </c>
      <c r="G46" s="61">
        <f t="shared" si="15"/>
        <v>27.582809524942444</v>
      </c>
      <c r="H46" s="61" t="str">
        <f t="shared" si="16"/>
        <v/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25</v>
      </c>
      <c r="D47" s="60">
        <f t="shared" si="12"/>
        <v>2.983816</v>
      </c>
      <c r="E47" s="60">
        <f t="shared" si="13"/>
        <v>5.4569685418432386E-2</v>
      </c>
      <c r="F47" s="61">
        <f t="shared" si="14"/>
        <v>1.8288555801843138</v>
      </c>
      <c r="G47" s="61">
        <f t="shared" si="15"/>
        <v>27.582809524942444</v>
      </c>
      <c r="H47" s="61" t="str">
        <f t="shared" si="16"/>
        <v/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25</v>
      </c>
      <c r="D48" s="60">
        <f t="shared" si="12"/>
        <v>7.8644599999999993</v>
      </c>
      <c r="E48" s="60">
        <f t="shared" si="13"/>
        <v>0.17538386945972737</v>
      </c>
      <c r="F48" s="61">
        <f t="shared" si="14"/>
        <v>2.2300815244750103</v>
      </c>
      <c r="G48" s="61">
        <f t="shared" si="15"/>
        <v>27.582809524942444</v>
      </c>
      <c r="H48" s="61" t="str">
        <f t="shared" si="16"/>
        <v/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25</v>
      </c>
      <c r="D49" s="60">
        <f t="shared" si="12"/>
        <v>1.0061119999999999</v>
      </c>
      <c r="E49" s="60">
        <f t="shared" si="13"/>
        <v>4.7195482834695102E-2</v>
      </c>
      <c r="F49" s="61">
        <f t="shared" si="14"/>
        <v>4.6908776393378773</v>
      </c>
      <c r="G49" s="61">
        <f t="shared" si="15"/>
        <v>22.757982753098187</v>
      </c>
      <c r="H49" s="61" t="str">
        <f t="shared" si="16"/>
        <v/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25</v>
      </c>
      <c r="D50" s="60">
        <f t="shared" si="12"/>
        <v>1.9905360000000001</v>
      </c>
      <c r="E50" s="60">
        <f t="shared" si="13"/>
        <v>5.0843738388648564E-2</v>
      </c>
      <c r="F50" s="61">
        <f t="shared" si="14"/>
        <v>2.5542737427832787</v>
      </c>
      <c r="G50" s="61">
        <f t="shared" si="15"/>
        <v>22.757982753098187</v>
      </c>
      <c r="H50" s="61" t="str">
        <f t="shared" si="16"/>
        <v/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25</v>
      </c>
      <c r="D51" s="60">
        <f t="shared" si="12"/>
        <v>4.0317119999999997</v>
      </c>
      <c r="E51" s="60">
        <f t="shared" si="13"/>
        <v>0.20901574964581013</v>
      </c>
      <c r="F51" s="61">
        <f t="shared" si="14"/>
        <v>5.1842926688664797</v>
      </c>
      <c r="G51" s="61">
        <f t="shared" si="15"/>
        <v>22.757982753098187</v>
      </c>
      <c r="H51" s="61" t="str">
        <f t="shared" si="16"/>
        <v/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25</v>
      </c>
      <c r="D52" s="60">
        <f t="shared" si="12"/>
        <v>0.34645200000000004</v>
      </c>
      <c r="E52" s="60">
        <f t="shared" si="13"/>
        <v>2.6328804251870865E-2</v>
      </c>
      <c r="F52" s="61">
        <f t="shared" si="14"/>
        <v>7.5995532575568516</v>
      </c>
      <c r="G52" s="61">
        <f t="shared" si="15"/>
        <v>26.16342831769812</v>
      </c>
      <c r="H52" s="61" t="str">
        <f t="shared" si="16"/>
        <v/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25</v>
      </c>
      <c r="D53" s="60">
        <f t="shared" si="12"/>
        <v>0.75047999999999992</v>
      </c>
      <c r="E53" s="60">
        <f t="shared" si="13"/>
        <v>6.0834680350383474E-2</v>
      </c>
      <c r="F53" s="61">
        <f t="shared" si="14"/>
        <v>8.1061028075876074</v>
      </c>
      <c r="G53" s="61">
        <f t="shared" si="15"/>
        <v>26.16342831769812</v>
      </c>
      <c r="H53" s="61" t="str">
        <f t="shared" si="16"/>
        <v/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25</v>
      </c>
      <c r="D54" s="60">
        <f t="shared" si="12"/>
        <v>1.9486999999999997</v>
      </c>
      <c r="E54" s="60">
        <f t="shared" si="13"/>
        <v>0.15946174306083577</v>
      </c>
      <c r="F54" s="61">
        <f t="shared" si="14"/>
        <v>8.1829806055747838</v>
      </c>
      <c r="G54" s="61">
        <f t="shared" si="15"/>
        <v>26.16342831769812</v>
      </c>
      <c r="H54" s="61" t="str">
        <f t="shared" si="16"/>
        <v/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25</v>
      </c>
      <c r="D55" s="60">
        <f t="shared" si="12"/>
        <v>0.28698400000000002</v>
      </c>
      <c r="E55" s="60">
        <f t="shared" si="13"/>
        <v>1.636262713217736E-2</v>
      </c>
      <c r="F55" s="61">
        <f t="shared" si="14"/>
        <v>5.7015816673324506</v>
      </c>
      <c r="G55" s="61">
        <f t="shared" si="15"/>
        <v>43.555633017205778</v>
      </c>
      <c r="H55" s="61" t="str">
        <f t="shared" si="16"/>
        <v/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25</v>
      </c>
      <c r="D56" s="60">
        <f t="shared" si="12"/>
        <v>0.73586800000000008</v>
      </c>
      <c r="E56" s="60">
        <f t="shared" si="13"/>
        <v>3.8327130512645122E-2</v>
      </c>
      <c r="F56" s="61">
        <f t="shared" si="14"/>
        <v>5.2084246784267174</v>
      </c>
      <c r="G56" s="61">
        <f t="shared" si="15"/>
        <v>43.555633017205778</v>
      </c>
      <c r="H56" s="61" t="str">
        <f t="shared" si="16"/>
        <v/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25</v>
      </c>
      <c r="D57" s="60">
        <f t="shared" si="12"/>
        <v>1.8723040000000004</v>
      </c>
      <c r="E57" s="60">
        <f t="shared" si="13"/>
        <v>0.11039531421215307</v>
      </c>
      <c r="F57" s="61">
        <f t="shared" si="14"/>
        <v>5.8962280811317527</v>
      </c>
      <c r="G57" s="61">
        <f t="shared" si="15"/>
        <v>43.555633017205778</v>
      </c>
      <c r="H57" s="61" t="str">
        <f t="shared" si="16"/>
        <v/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25</v>
      </c>
      <c r="D58" s="60">
        <f t="shared" si="12"/>
        <v>0.14679599999999998</v>
      </c>
      <c r="E58" s="60">
        <f t="shared" si="13"/>
        <v>5.6076198159290356E-3</v>
      </c>
      <c r="F58" s="61">
        <f t="shared" si="14"/>
        <v>3.8200085941912834</v>
      </c>
      <c r="G58" s="61">
        <f t="shared" si="15"/>
        <v>26.2487335922151</v>
      </c>
      <c r="H58" s="61" t="str">
        <f t="shared" si="16"/>
        <v/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25</v>
      </c>
      <c r="D59" s="60">
        <f t="shared" si="12"/>
        <v>0.32461600000000013</v>
      </c>
      <c r="E59" s="60">
        <f t="shared" si="13"/>
        <v>6.8859567236514057E-3</v>
      </c>
      <c r="F59" s="61">
        <f t="shared" si="14"/>
        <v>2.1212622679262276</v>
      </c>
      <c r="G59" s="61">
        <f t="shared" si="15"/>
        <v>26.2487335922151</v>
      </c>
      <c r="H59" s="61" t="str">
        <f t="shared" si="16"/>
        <v/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25</v>
      </c>
      <c r="D60" s="60">
        <f t="shared" si="12"/>
        <v>0.7983880000000001</v>
      </c>
      <c r="E60" s="60">
        <f t="shared" si="13"/>
        <v>2.3986842226520755E-2</v>
      </c>
      <c r="F60" s="61">
        <f t="shared" si="14"/>
        <v>3.0044091627780918</v>
      </c>
      <c r="G60" s="61">
        <f t="shared" si="15"/>
        <v>26.2487335922151</v>
      </c>
      <c r="H60" s="61" t="str">
        <f t="shared" si="16"/>
        <v/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 t="str">
        <f t="shared" si="15"/>
        <v/>
      </c>
      <c r="H61" s="61" t="str">
        <f t="shared" si="16"/>
        <v/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 t="str">
        <f t="shared" si="15"/>
        <v/>
      </c>
      <c r="H62" s="61" t="str">
        <f t="shared" si="16"/>
        <v/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 t="str">
        <f t="shared" si="15"/>
        <v/>
      </c>
      <c r="H63" s="61" t="str">
        <f t="shared" si="16"/>
        <v/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25</v>
      </c>
      <c r="D64" s="60">
        <f t="shared" si="12"/>
        <v>10.282411999999999</v>
      </c>
      <c r="E64" s="60">
        <f t="shared" si="13"/>
        <v>0.25684105545388702</v>
      </c>
      <c r="F64" s="61">
        <f t="shared" si="14"/>
        <v>2.4978677712377899</v>
      </c>
      <c r="G64" s="61" t="str">
        <f t="shared" si="15"/>
        <v/>
      </c>
      <c r="H64" s="61" t="str">
        <f t="shared" si="16"/>
        <v/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25</v>
      </c>
      <c r="D65" s="60">
        <f t="shared" si="12"/>
        <v>10.962323999999999</v>
      </c>
      <c r="E65" s="60">
        <f t="shared" si="13"/>
        <v>0.34872433272333231</v>
      </c>
      <c r="F65" s="61">
        <f t="shared" si="14"/>
        <v>3.1811168208797</v>
      </c>
      <c r="G65" s="61" t="str">
        <f t="shared" si="15"/>
        <v/>
      </c>
      <c r="H65" s="61" t="str">
        <f t="shared" si="16"/>
        <v/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25</v>
      </c>
      <c r="D66" s="60">
        <f t="shared" si="12"/>
        <v>11.864048000000002</v>
      </c>
      <c r="E66" s="60">
        <f t="shared" si="13"/>
        <v>0.3282312969030628</v>
      </c>
      <c r="F66" s="61">
        <f t="shared" si="14"/>
        <v>2.7666045931629974</v>
      </c>
      <c r="G66" s="61" t="str">
        <f t="shared" si="15"/>
        <v/>
      </c>
      <c r="H66" s="61" t="str">
        <f t="shared" si="16"/>
        <v/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25</v>
      </c>
      <c r="D67" s="60">
        <f t="shared" si="12"/>
        <v>5.1844959999999993</v>
      </c>
      <c r="E67" s="60">
        <f t="shared" si="13"/>
        <v>0.66721256138255269</v>
      </c>
      <c r="F67" s="61">
        <f t="shared" si="14"/>
        <v>12.869381351293409</v>
      </c>
      <c r="G67" s="61" t="str">
        <f t="shared" si="15"/>
        <v/>
      </c>
      <c r="H67" s="61" t="str">
        <f t="shared" si="16"/>
        <v/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25</v>
      </c>
      <c r="D68" s="60">
        <f t="shared" si="12"/>
        <v>6.164752</v>
      </c>
      <c r="E68" s="60">
        <f t="shared" si="13"/>
        <v>0.31433732029991801</v>
      </c>
      <c r="F68" s="61">
        <f t="shared" si="14"/>
        <v>5.0989451043597214</v>
      </c>
      <c r="G68" s="61" t="str">
        <f t="shared" si="15"/>
        <v/>
      </c>
      <c r="H68" s="61" t="str">
        <f t="shared" si="16"/>
        <v/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25</v>
      </c>
      <c r="D69" s="60">
        <f t="shared" si="12"/>
        <v>6.630744</v>
      </c>
      <c r="E69" s="60">
        <f t="shared" si="13"/>
        <v>0.17380840524362828</v>
      </c>
      <c r="F69" s="61">
        <f t="shared" si="14"/>
        <v>2.6212504244414849</v>
      </c>
      <c r="G69" s="61" t="str">
        <f t="shared" si="15"/>
        <v/>
      </c>
      <c r="H69" s="61" t="str">
        <f t="shared" si="16"/>
        <v/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25</v>
      </c>
      <c r="D70" s="60">
        <f t="shared" si="12"/>
        <v>0.14360800000000001</v>
      </c>
      <c r="E70" s="60">
        <f t="shared" si="13"/>
        <v>3.3061041020109053E-2</v>
      </c>
      <c r="F70" s="61">
        <f t="shared" si="14"/>
        <v>23.021726519489896</v>
      </c>
      <c r="G70" s="61" t="str">
        <f t="shared" si="15"/>
        <v/>
      </c>
      <c r="H70" s="61" t="str">
        <f t="shared" si="16"/>
        <v/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25</v>
      </c>
      <c r="D71" s="60">
        <f t="shared" ref="D71:D102" si="23">IF(INDEX(engEstat,ROW()-6,4)="","",INDEX(engEstat,ROW()-6,4))</f>
        <v>0.41771199999999992</v>
      </c>
      <c r="E71" s="60">
        <f t="shared" ref="E71:E102" si="24">IF(INDEX(engEstat,ROW()-6,5)="","",INDEX(engEstat,ROW()-6,5))</f>
        <v>1.5328848619514772E-2</v>
      </c>
      <c r="F71" s="61">
        <f t="shared" ref="F71:F102" si="25">IF(INDEX(engEstat,ROW()-6,6)="","",INDEX(engEstat,ROW()-6,6))</f>
        <v>3.6697170824670526</v>
      </c>
      <c r="G71" s="61" t="str">
        <f t="shared" ref="G71:G102" si="26">IF(INDEX(engEstat,ROW()-6,7)="","",INDEX(engEstat,ROW()-6,7))</f>
        <v/>
      </c>
      <c r="H71" s="61" t="str">
        <f t="shared" ref="H71:H102" si="27">IF(INDEX(engEstat,ROW()-6,8)="","",INDEX(engEstat,ROW()-6,8))</f>
        <v/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25</v>
      </c>
      <c r="D72" s="60">
        <f t="shared" si="23"/>
        <v>1.0887040000000001</v>
      </c>
      <c r="E72" s="60">
        <f t="shared" si="24"/>
        <v>3.115325665159261E-2</v>
      </c>
      <c r="F72" s="61">
        <f t="shared" si="25"/>
        <v>2.8614992368534153</v>
      </c>
      <c r="G72" s="61" t="str">
        <f t="shared" si="26"/>
        <v/>
      </c>
      <c r="H72" s="61" t="str">
        <f t="shared" si="27"/>
        <v/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25</v>
      </c>
      <c r="D73" s="60">
        <f t="shared" si="23"/>
        <v>49.839127999999988</v>
      </c>
      <c r="E73" s="60">
        <f t="shared" si="24"/>
        <v>0.57875046617691783</v>
      </c>
      <c r="F73" s="61">
        <f t="shared" si="25"/>
        <v>1.1612371431878141</v>
      </c>
      <c r="G73" s="61">
        <f t="shared" si="26"/>
        <v>3.6654153790683175</v>
      </c>
      <c r="H73" s="61" t="str">
        <f t="shared" si="27"/>
        <v/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25</v>
      </c>
      <c r="D74" s="60">
        <f t="shared" si="23"/>
        <v>14.800632000000002</v>
      </c>
      <c r="E74" s="60">
        <f t="shared" si="24"/>
        <v>7.9774811814256455E-2</v>
      </c>
      <c r="F74" s="61">
        <f t="shared" si="25"/>
        <v>0.53899598215979183</v>
      </c>
      <c r="G74" s="61">
        <f t="shared" si="26"/>
        <v>3.6654153790683175</v>
      </c>
      <c r="H74" s="61" t="str">
        <f t="shared" si="27"/>
        <v/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25</v>
      </c>
      <c r="D75" s="60">
        <f t="shared" si="23"/>
        <v>47.319515999999993</v>
      </c>
      <c r="E75" s="60">
        <f t="shared" si="24"/>
        <v>0.56263412229144638</v>
      </c>
      <c r="F75" s="61">
        <f t="shared" si="25"/>
        <v>1.1890107292970757</v>
      </c>
      <c r="G75" s="61">
        <f t="shared" si="26"/>
        <v>3.6654153790683175</v>
      </c>
      <c r="H75" s="61" t="str">
        <f t="shared" si="27"/>
        <v/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25</v>
      </c>
      <c r="D76" s="60">
        <f t="shared" si="23"/>
        <v>19.490500000000004</v>
      </c>
      <c r="E76" s="60">
        <f t="shared" si="24"/>
        <v>0.15752848684179865</v>
      </c>
      <c r="F76" s="61">
        <f t="shared" si="25"/>
        <v>0.80823214818398004</v>
      </c>
      <c r="G76" s="61" t="str">
        <f t="shared" si="26"/>
        <v/>
      </c>
      <c r="H76" s="61" t="str">
        <f t="shared" si="27"/>
        <v/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25</v>
      </c>
      <c r="D77" s="60">
        <f t="shared" si="23"/>
        <v>9.8274359999999987</v>
      </c>
      <c r="E77" s="60">
        <f t="shared" si="24"/>
        <v>0.31543085068944465</v>
      </c>
      <c r="F77" s="61">
        <f t="shared" si="25"/>
        <v>3.2096963103035696</v>
      </c>
      <c r="G77" s="61" t="str">
        <f t="shared" si="26"/>
        <v/>
      </c>
      <c r="H77" s="61" t="str">
        <f t="shared" si="27"/>
        <v/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25</v>
      </c>
      <c r="D78" s="60">
        <f t="shared" si="23"/>
        <v>14.942495999999998</v>
      </c>
      <c r="E78" s="60">
        <f t="shared" si="24"/>
        <v>0.10446846605555164</v>
      </c>
      <c r="F78" s="61">
        <f t="shared" si="25"/>
        <v>0.69913665063421571</v>
      </c>
      <c r="G78" s="61" t="str">
        <f t="shared" si="26"/>
        <v/>
      </c>
      <c r="H78" s="61" t="str">
        <f t="shared" si="27"/>
        <v/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5.4740904491766216</v>
      </c>
      <c r="H79" s="61" t="str">
        <f t="shared" si="27"/>
        <v/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5.4740904491766216</v>
      </c>
      <c r="H80" s="61" t="str">
        <f t="shared" si="27"/>
        <v/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5.4740904491766216</v>
      </c>
      <c r="H81" s="61" t="str">
        <f t="shared" si="27"/>
        <v/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25</v>
      </c>
      <c r="D82" s="60">
        <f t="shared" si="23"/>
        <v>4.5726240000000002</v>
      </c>
      <c r="E82" s="60">
        <f t="shared" si="24"/>
        <v>0.2743823522629204</v>
      </c>
      <c r="F82" s="61">
        <f t="shared" si="25"/>
        <v>6.0005448132827102</v>
      </c>
      <c r="G82" s="61">
        <f t="shared" si="26"/>
        <v>22.797628473468187</v>
      </c>
      <c r="H82" s="61" t="str">
        <f t="shared" si="27"/>
        <v/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25</v>
      </c>
      <c r="D83" s="60">
        <f t="shared" si="23"/>
        <v>2.3624999999999998</v>
      </c>
      <c r="E83" s="60">
        <f t="shared" si="24"/>
        <v>8.893195900987072E-2</v>
      </c>
      <c r="F83" s="61">
        <f t="shared" si="25"/>
        <v>3.7643157252855333</v>
      </c>
      <c r="G83" s="61">
        <f t="shared" si="26"/>
        <v>22.797628473468187</v>
      </c>
      <c r="H83" s="61" t="str">
        <f t="shared" si="27"/>
        <v/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25</v>
      </c>
      <c r="D84" s="60">
        <f t="shared" si="23"/>
        <v>1.2213039999999999</v>
      </c>
      <c r="E84" s="60">
        <f t="shared" si="24"/>
        <v>5.5083553806921377E-2</v>
      </c>
      <c r="F84" s="61">
        <f t="shared" si="25"/>
        <v>4.5102246293241794</v>
      </c>
      <c r="G84" s="61">
        <f t="shared" si="26"/>
        <v>22.797628473468187</v>
      </c>
      <c r="H84" s="61" t="str">
        <f t="shared" si="27"/>
        <v/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25</v>
      </c>
      <c r="D85" s="60">
        <f t="shared" si="23"/>
        <v>0.10709200000000001</v>
      </c>
      <c r="E85" s="60">
        <f t="shared" si="24"/>
        <v>6.8489609917612073E-3</v>
      </c>
      <c r="F85" s="61">
        <f t="shared" si="25"/>
        <v>6.3953992751664055</v>
      </c>
      <c r="G85" s="61" t="str">
        <f t="shared" si="26"/>
        <v/>
      </c>
      <c r="H85" s="61" t="str">
        <f t="shared" si="27"/>
        <v/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25</v>
      </c>
      <c r="D86" s="60">
        <f t="shared" si="23"/>
        <v>0.10256400000000002</v>
      </c>
      <c r="E86" s="60">
        <f t="shared" si="24"/>
        <v>3.7048256819091139E-3</v>
      </c>
      <c r="F86" s="61">
        <f t="shared" si="25"/>
        <v>3.6122086520700374</v>
      </c>
      <c r="G86" s="61" t="str">
        <f t="shared" si="26"/>
        <v/>
      </c>
      <c r="H86" s="61" t="str">
        <f t="shared" si="27"/>
        <v/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25</v>
      </c>
      <c r="D87" s="60">
        <f t="shared" si="23"/>
        <v>6.3236000000000001E-2</v>
      </c>
      <c r="E87" s="60">
        <f t="shared" si="24"/>
        <v>2.2521989254948149E-3</v>
      </c>
      <c r="F87" s="61">
        <f t="shared" si="25"/>
        <v>3.5615771482934004</v>
      </c>
      <c r="G87" s="61" t="str">
        <f t="shared" si="26"/>
        <v/>
      </c>
      <c r="H87" s="61" t="str">
        <f t="shared" si="27"/>
        <v/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25</v>
      </c>
      <c r="D88" s="60">
        <f t="shared" si="23"/>
        <v>39.193863999999991</v>
      </c>
      <c r="E88" s="60">
        <f t="shared" si="24"/>
        <v>7.07549850510431</v>
      </c>
      <c r="F88" s="61">
        <f t="shared" si="25"/>
        <v>18.052566863793555</v>
      </c>
      <c r="G88" s="61" t="str">
        <f t="shared" si="26"/>
        <v/>
      </c>
      <c r="H88" s="61" t="str">
        <f t="shared" si="27"/>
        <v/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25</v>
      </c>
      <c r="D89" s="60">
        <f t="shared" si="23"/>
        <v>40.723823999999993</v>
      </c>
      <c r="E89" s="60">
        <f t="shared" si="24"/>
        <v>8.0076935583995308</v>
      </c>
      <c r="F89" s="61">
        <f t="shared" si="25"/>
        <v>19.663412646119706</v>
      </c>
      <c r="G89" s="61" t="str">
        <f t="shared" si="26"/>
        <v/>
      </c>
      <c r="H89" s="61" t="str">
        <f t="shared" si="27"/>
        <v/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25</v>
      </c>
      <c r="D90" s="60">
        <f t="shared" si="23"/>
        <v>33.550919999999998</v>
      </c>
      <c r="E90" s="60">
        <f t="shared" si="24"/>
        <v>5.033293440184071</v>
      </c>
      <c r="F90" s="61">
        <f t="shared" si="25"/>
        <v>15.001953568438873</v>
      </c>
      <c r="G90" s="61" t="str">
        <f t="shared" si="26"/>
        <v/>
      </c>
      <c r="H90" s="61" t="str">
        <f t="shared" si="27"/>
        <v/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6" t="s">
        <v>338</v>
      </c>
      <c r="B1" s="107"/>
      <c r="C1" s="107"/>
      <c r="D1" s="107"/>
      <c r="E1" s="107"/>
      <c r="F1" s="107"/>
      <c r="G1" s="107"/>
      <c r="H1" s="107"/>
      <c r="I1" s="107"/>
      <c r="J1" s="107"/>
      <c r="M1" s="5" t="s">
        <v>339</v>
      </c>
      <c r="N1" s="63" t="s">
        <v>348</v>
      </c>
    </row>
    <row r="2" spans="1:14" ht="19.899999999999999" customHeight="1" x14ac:dyDescent="0.25">
      <c r="A2" s="111" t="s">
        <v>340</v>
      </c>
      <c r="B2" s="107"/>
      <c r="C2" s="107"/>
      <c r="D2" s="107"/>
      <c r="E2" s="107"/>
      <c r="F2" s="107"/>
      <c r="G2" s="107"/>
      <c r="H2" s="107"/>
      <c r="I2" s="107"/>
      <c r="J2" s="107"/>
      <c r="M2" s="5" t="s">
        <v>341</v>
      </c>
      <c r="N2" s="63" t="s">
        <v>350</v>
      </c>
    </row>
    <row r="3" spans="1:14" ht="28.15" customHeight="1" x14ac:dyDescent="0.25">
      <c r="A3" s="17" t="s">
        <v>342</v>
      </c>
      <c r="B3" s="17" t="s">
        <v>343</v>
      </c>
      <c r="C3" s="17" t="s">
        <v>344</v>
      </c>
      <c r="D3" s="17" t="s">
        <v>345</v>
      </c>
      <c r="E3" s="17" t="s">
        <v>346</v>
      </c>
      <c r="G3" s="126" t="s">
        <v>347</v>
      </c>
      <c r="H3" s="107"/>
      <c r="I3" s="107"/>
      <c r="J3" s="107"/>
    </row>
    <row r="4" spans="1:14" ht="40.15" customHeight="1" x14ac:dyDescent="0.25">
      <c r="A4" s="24" t="s">
        <v>348</v>
      </c>
      <c r="B4" s="25" t="s">
        <v>349</v>
      </c>
      <c r="C4" s="39" t="s">
        <v>350</v>
      </c>
      <c r="D4" s="64" t="s">
        <v>351</v>
      </c>
      <c r="E4" s="68" t="s">
        <v>352</v>
      </c>
    </row>
    <row r="5" spans="1:14" ht="40.15" customHeight="1" x14ac:dyDescent="0.25">
      <c r="A5" s="66" t="s">
        <v>353</v>
      </c>
      <c r="B5" s="25" t="s">
        <v>354</v>
      </c>
      <c r="C5" s="67" t="s">
        <v>353</v>
      </c>
      <c r="D5" s="64" t="s">
        <v>355</v>
      </c>
      <c r="E5" s="69" t="s">
        <v>356</v>
      </c>
      <c r="G5" s="46" t="s">
        <v>342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343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357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344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5"/>
      <c r="H11" s="107"/>
      <c r="I11" s="107"/>
      <c r="J11" s="107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6" t="s">
        <v>358</v>
      </c>
      <c r="B1" s="107"/>
      <c r="C1" s="107"/>
      <c r="D1" s="107"/>
      <c r="E1" s="107"/>
      <c r="F1" s="107"/>
      <c r="H1" s="127" t="str">
        <f>"Assinaturas do lote em uso: "&amp;loteAtivo</f>
        <v>Assinaturas do lote em uso: 522611</v>
      </c>
      <c r="I1" s="119"/>
      <c r="J1" s="120"/>
    </row>
    <row r="2" spans="1:10" ht="19.899999999999999" customHeight="1" x14ac:dyDescent="0.25">
      <c r="A2" s="111" t="s">
        <v>359</v>
      </c>
      <c r="B2" s="107"/>
      <c r="C2" s="107"/>
      <c r="D2" s="107"/>
      <c r="E2" s="107"/>
      <c r="F2" s="107"/>
    </row>
    <row r="3" spans="1:10" ht="28.15" customHeight="1" x14ac:dyDescent="0.25">
      <c r="A3" s="17" t="s">
        <v>379</v>
      </c>
      <c r="B3" s="17" t="s">
        <v>199</v>
      </c>
      <c r="C3" s="17" t="s">
        <v>360</v>
      </c>
      <c r="D3" s="17" t="s">
        <v>361</v>
      </c>
      <c r="E3" s="17" t="s">
        <v>362</v>
      </c>
      <c r="F3" s="17" t="s">
        <v>363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45663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45670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45677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45684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45691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45698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45705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45712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45719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45726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45733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45740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45747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45754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45761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45768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45775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45782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45789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45796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45803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45810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45817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45824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45831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360</v>
      </c>
      <c r="B1" s="30" t="s">
        <v>364</v>
      </c>
      <c r="C1" s="30" t="s">
        <v>362</v>
      </c>
      <c r="D1" s="30" t="s">
        <v>365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199</v>
      </c>
      <c r="B1" s="30" t="s">
        <v>114</v>
      </c>
      <c r="C1" s="30" t="s">
        <v>200</v>
      </c>
      <c r="D1" s="30" t="s">
        <v>201</v>
      </c>
      <c r="E1" s="30" t="s">
        <v>366</v>
      </c>
      <c r="F1" s="30" t="s">
        <v>367</v>
      </c>
      <c r="G1" s="30" t="s">
        <v>368</v>
      </c>
      <c r="H1" s="30" t="s">
        <v>369</v>
      </c>
      <c r="I1" s="30" t="s">
        <v>370</v>
      </c>
      <c r="J1" s="30" t="s">
        <v>371</v>
      </c>
      <c r="K1" s="30" t="s">
        <v>372</v>
      </c>
      <c r="L1" s="30" t="s">
        <v>291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377</v>
      </c>
      <c r="I2" s="32" t="s">
        <v>306</v>
      </c>
      <c r="J2" s="32"/>
      <c r="K2" s="32"/>
      <c r="L2" s="32" t="s">
        <v>307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308</v>
      </c>
      <c r="I3" s="32" t="s">
        <v>309</v>
      </c>
      <c r="J3" s="32"/>
      <c r="K3" s="32"/>
      <c r="L3" s="32" t="s">
        <v>307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8" t="s">
        <v>373</v>
      </c>
      <c r="D8" s="107"/>
      <c r="E8" s="107"/>
      <c r="F8" s="107"/>
      <c r="G8" s="107"/>
      <c r="H8" s="107"/>
      <c r="I8" s="107"/>
    </row>
    <row r="9" spans="3:9" ht="18" customHeight="1" x14ac:dyDescent="0.25">
      <c r="C9" s="107"/>
      <c r="D9" s="107"/>
      <c r="E9" s="107"/>
      <c r="F9" s="107"/>
      <c r="G9" s="107"/>
      <c r="H9" s="107"/>
      <c r="I9" s="107"/>
    </row>
    <row r="10" spans="3:9" ht="18" customHeight="1" x14ac:dyDescent="0.25">
      <c r="C10" s="133" t="s">
        <v>374</v>
      </c>
      <c r="D10" s="107"/>
      <c r="E10" s="107"/>
      <c r="F10" s="107"/>
      <c r="G10" s="107"/>
      <c r="H10" s="107"/>
      <c r="I10" s="107"/>
    </row>
    <row r="11" spans="3:9" ht="18" customHeight="1" x14ac:dyDescent="0.25"/>
    <row r="12" spans="3:9" ht="18" customHeight="1" x14ac:dyDescent="0.25"/>
    <row r="13" spans="3:9" ht="18" customHeight="1" x14ac:dyDescent="0.25">
      <c r="C13" s="129" t="s">
        <v>375</v>
      </c>
      <c r="D13" s="107"/>
      <c r="E13" s="134" t="s">
        <v>348</v>
      </c>
      <c r="F13" s="132"/>
      <c r="G13" s="132"/>
      <c r="H13" s="132"/>
    </row>
    <row r="14" spans="3:9" ht="18" customHeight="1" x14ac:dyDescent="0.25"/>
    <row r="15" spans="3:9" ht="18" customHeight="1" x14ac:dyDescent="0.25">
      <c r="C15" s="129" t="s">
        <v>357</v>
      </c>
      <c r="D15" s="107"/>
      <c r="E15" s="131"/>
      <c r="F15" s="132"/>
      <c r="G15" s="132"/>
      <c r="H15" s="132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0"/>
      <c r="D20" s="107"/>
      <c r="E20" s="107"/>
      <c r="F20" s="107"/>
      <c r="G20" s="107"/>
      <c r="H20" s="107"/>
      <c r="I20" s="107"/>
    </row>
    <row r="21" spans="3:9" ht="18" customHeight="1" x14ac:dyDescent="0.25"/>
    <row r="22" spans="3:9" ht="18" customHeight="1" x14ac:dyDescent="0.25">
      <c r="C22" s="109" t="s">
        <v>376</v>
      </c>
      <c r="D22" s="107"/>
      <c r="E22" s="107"/>
      <c r="F22" s="107"/>
      <c r="G22" s="107"/>
      <c r="H22" s="107"/>
      <c r="I22" s="107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55</vt:i4>
      </vt:variant>
    </vt:vector>
  </HeadingPairs>
  <TitlesOfParts>
    <vt:vector size="71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2026-08-04T16:13:54Z</dcterms:modified>
</cp:coreProperties>
</file>